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"/>
    </mc:Choice>
  </mc:AlternateContent>
  <xr:revisionPtr revIDLastSave="0" documentId="13_ncr:1_{CC25CBB3-E353-4A72-AA4D-4E3DB3677095}" xr6:coauthVersionLast="47" xr6:coauthVersionMax="47" xr10:uidLastSave="{00000000-0000-0000-0000-000000000000}"/>
  <workbookProtection workbookAlgorithmName="SHA-512" workbookHashValue="W6DyIvHpARtFOgnWKjLLkILdbfo0d91lXZxhMH7qg6PDziPobhjw8oH6TuvGI/FX31PiKmyXsE35lGvgYjIr4A==" workbookSaltValue="H7PuUX8mG4lrVOT7xXIwmA==" workbookSpinCount="100000" lockStructure="1"/>
  <bookViews>
    <workbookView xWindow="-120" yWindow="-120" windowWidth="29040" windowHeight="15720" tabRatio="863" xr2:uid="{00000000-000D-0000-FFFF-FFFF00000000}"/>
  </bookViews>
  <sheets>
    <sheet name="Мобільний+ОТП" sheetId="188" r:id="rId1"/>
    <sheet name="Лист3" sheetId="191" state="hidden" r:id="rId2"/>
    <sheet name="Назви" sheetId="161" state="hidden" r:id="rId3"/>
  </sheets>
  <definedNames>
    <definedName name="_xlnm._FilterDatabase" localSheetId="0" hidden="1">'Мобільний+ОТП'!$A$27:$H$113</definedName>
    <definedName name="_xlnm.Print_Area" localSheetId="0">'Мобільний+ОТП'!$A$1:$I$117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88" l="1"/>
  <c r="H4" i="191"/>
  <c r="H5" i="191"/>
  <c r="H6" i="191"/>
  <c r="H7" i="191"/>
  <c r="K19" i="188"/>
  <c r="K18" i="188"/>
  <c r="K17" i="188"/>
  <c r="K16" i="188"/>
  <c r="K20" i="188" l="1"/>
  <c r="K21" i="188"/>
  <c r="K22" i="188"/>
  <c r="H3" i="188"/>
  <c r="F9" i="188" l="1"/>
  <c r="F15" i="188" l="1"/>
  <c r="F11" i="188"/>
  <c r="F13" i="188"/>
  <c r="F2" i="188"/>
  <c r="E2" i="188"/>
  <c r="C29" i="188" l="1"/>
  <c r="C30" i="188" s="1"/>
  <c r="C31" i="188" s="1"/>
  <c r="C32" i="188" s="1"/>
  <c r="C33" i="188" s="1"/>
  <c r="C34" i="188" s="1"/>
  <c r="C35" i="188" s="1"/>
  <c r="C36" i="188" s="1"/>
  <c r="C37" i="188" s="1"/>
  <c r="C38" i="188" s="1"/>
  <c r="C39" i="188" s="1"/>
  <c r="C40" i="188" s="1"/>
  <c r="C41" i="188" s="1"/>
  <c r="C42" i="188" s="1"/>
  <c r="C43" i="188" s="1"/>
  <c r="C44" i="188" s="1"/>
  <c r="C45" i="188" s="1"/>
  <c r="C46" i="188" s="1"/>
  <c r="C47" i="188" s="1"/>
  <c r="C48" i="188" s="1"/>
  <c r="C49" i="188" s="1"/>
  <c r="C50" i="188" s="1"/>
  <c r="C51" i="188" s="1"/>
  <c r="C52" i="188" s="1"/>
  <c r="C53" i="188" s="1"/>
  <c r="C54" i="188" s="1"/>
  <c r="C55" i="188" s="1"/>
  <c r="C56" i="188" s="1"/>
  <c r="C57" i="188" s="1"/>
  <c r="C58" i="188" s="1"/>
  <c r="C59" i="188" s="1"/>
  <c r="C60" i="188" s="1"/>
  <c r="C61" i="188" s="1"/>
  <c r="C62" i="188" s="1"/>
  <c r="C63" i="188" s="1"/>
  <c r="C64" i="188" s="1"/>
  <c r="C65" i="188" s="1"/>
  <c r="C66" i="188" s="1"/>
  <c r="C67" i="188" s="1"/>
  <c r="C68" i="188" s="1"/>
  <c r="C69" i="188" s="1"/>
  <c r="C70" i="188" s="1"/>
  <c r="C71" i="188" s="1"/>
  <c r="C72" i="188" s="1"/>
  <c r="C73" i="188" s="1"/>
  <c r="C74" i="188" s="1"/>
  <c r="C75" i="188" s="1"/>
  <c r="C76" i="188" s="1"/>
  <c r="C77" i="188" s="1"/>
  <c r="C78" i="188" s="1"/>
  <c r="C79" i="188" s="1"/>
  <c r="C80" i="188" s="1"/>
  <c r="C81" i="188" s="1"/>
  <c r="C82" i="188" s="1"/>
  <c r="C83" i="188" s="1"/>
  <c r="C84" i="188" s="1"/>
  <c r="C85" i="188" s="1"/>
  <c r="C86" i="188" s="1"/>
  <c r="C87" i="188" s="1"/>
  <c r="C88" i="188" s="1"/>
  <c r="C89" i="188" s="1"/>
  <c r="C90" i="188" s="1"/>
  <c r="C91" i="188" s="1"/>
  <c r="C92" i="188" s="1"/>
  <c r="C93" i="188" s="1"/>
  <c r="C94" i="188" s="1"/>
  <c r="C95" i="188" s="1"/>
  <c r="C96" i="188" s="1"/>
  <c r="C97" i="188" s="1"/>
  <c r="C98" i="188" s="1"/>
  <c r="C99" i="188" s="1"/>
  <c r="C100" i="188" s="1"/>
  <c r="C101" i="188" s="1"/>
  <c r="C102" i="188" s="1"/>
  <c r="C103" i="188" s="1"/>
  <c r="C104" i="188" s="1"/>
  <c r="C105" i="188" s="1"/>
  <c r="C106" i="188" s="1"/>
  <c r="C107" i="188" s="1"/>
  <c r="C108" i="188" s="1"/>
  <c r="C109" i="188" s="1"/>
  <c r="C110" i="188" s="1"/>
  <c r="C111" i="188" s="1"/>
  <c r="C112" i="188" s="1"/>
  <c r="G27" i="188"/>
  <c r="F27" i="188"/>
  <c r="E27" i="188"/>
  <c r="D27" i="188"/>
  <c r="C27" i="188"/>
  <c r="B26" i="188"/>
  <c r="B24" i="188"/>
  <c r="E22" i="188"/>
  <c r="D22" i="188"/>
  <c r="C22" i="188"/>
  <c r="B22" i="188"/>
  <c r="E20" i="188"/>
  <c r="D20" i="188"/>
  <c r="C20" i="188"/>
  <c r="B20" i="188"/>
  <c r="E18" i="188"/>
  <c r="D18" i="188"/>
  <c r="C18" i="188"/>
  <c r="B18" i="188"/>
  <c r="E16" i="188"/>
  <c r="E15" i="188"/>
  <c r="D15" i="188"/>
  <c r="C15" i="188"/>
  <c r="B15" i="188"/>
  <c r="E13" i="188"/>
  <c r="D13" i="188"/>
  <c r="C13" i="188"/>
  <c r="B13" i="188"/>
  <c r="E11" i="188"/>
  <c r="D11" i="188"/>
  <c r="C11" i="188"/>
  <c r="B11" i="188"/>
  <c r="E9" i="188"/>
  <c r="D9" i="188"/>
  <c r="C9" i="188"/>
  <c r="B9" i="188"/>
  <c r="G3" i="188"/>
  <c r="G2" i="188"/>
  <c r="E3" i="188" l="1"/>
  <c r="F3" i="188" s="1"/>
  <c r="E17" i="188" l="1"/>
  <c r="G28" i="188"/>
  <c r="D58" i="188" l="1"/>
  <c r="D63" i="188"/>
  <c r="D68" i="188"/>
  <c r="D73" i="188"/>
  <c r="D82" i="188"/>
  <c r="D87" i="188"/>
  <c r="D76" i="188"/>
  <c r="D81" i="188"/>
  <c r="D75" i="188"/>
  <c r="D96" i="188"/>
  <c r="D85" i="188"/>
  <c r="D110" i="188"/>
  <c r="D56" i="188"/>
  <c r="D61" i="188"/>
  <c r="D98" i="188"/>
  <c r="D103" i="188"/>
  <c r="D86" i="188"/>
  <c r="D59" i="188"/>
  <c r="D69" i="188"/>
  <c r="D106" i="188"/>
  <c r="D111" i="188"/>
  <c r="D52" i="188"/>
  <c r="D57" i="188"/>
  <c r="D109" i="188"/>
  <c r="D66" i="188"/>
  <c r="D55" i="188"/>
  <c r="D64" i="188"/>
  <c r="D53" i="188"/>
  <c r="D94" i="188"/>
  <c r="D99" i="188"/>
  <c r="D104" i="188"/>
  <c r="D71" i="188"/>
  <c r="D92" i="188"/>
  <c r="D97" i="188"/>
  <c r="D70" i="188"/>
  <c r="D74" i="188"/>
  <c r="D79" i="188"/>
  <c r="D84" i="188"/>
  <c r="D89" i="188"/>
  <c r="D108" i="188"/>
  <c r="D107" i="188"/>
  <c r="D62" i="188"/>
  <c r="D67" i="188"/>
  <c r="D72" i="188"/>
  <c r="D77" i="188"/>
  <c r="D102" i="188"/>
  <c r="D91" i="188"/>
  <c r="D80" i="188"/>
  <c r="D101" i="188"/>
  <c r="D90" i="188"/>
  <c r="D95" i="188"/>
  <c r="D100" i="188"/>
  <c r="D105" i="188"/>
  <c r="D78" i="188"/>
  <c r="D83" i="188"/>
  <c r="D88" i="188"/>
  <c r="D93" i="188"/>
  <c r="D60" i="188"/>
  <c r="D65" i="188"/>
  <c r="D54" i="188"/>
  <c r="D112" i="188"/>
  <c r="D31" i="188"/>
  <c r="D35" i="188"/>
  <c r="D39" i="188"/>
  <c r="D43" i="188"/>
  <c r="D47" i="188"/>
  <c r="D51" i="188"/>
  <c r="D41" i="188"/>
  <c r="D49" i="188"/>
  <c r="D34" i="188"/>
  <c r="D42" i="188"/>
  <c r="D50" i="188"/>
  <c r="D32" i="188"/>
  <c r="D36" i="188"/>
  <c r="D40" i="188"/>
  <c r="D44" i="188"/>
  <c r="D48" i="188"/>
  <c r="D33" i="188"/>
  <c r="D37" i="188"/>
  <c r="D45" i="188"/>
  <c r="D29" i="188"/>
  <c r="D30" i="188"/>
  <c r="D38" i="188"/>
  <c r="D46" i="188"/>
  <c r="F18" i="188"/>
  <c r="E113" i="188" l="1"/>
  <c r="D113" i="188" l="1"/>
  <c r="F7" i="188" s="1"/>
  <c r="F55" i="188" l="1"/>
  <c r="G55" i="188" s="1"/>
  <c r="F60" i="188"/>
  <c r="G60" i="188" s="1"/>
  <c r="F65" i="188"/>
  <c r="G65" i="188" s="1"/>
  <c r="F70" i="188"/>
  <c r="G70" i="188" s="1"/>
  <c r="F63" i="188"/>
  <c r="G63" i="188" s="1"/>
  <c r="F107" i="188"/>
  <c r="G107" i="188" s="1"/>
  <c r="F112" i="188"/>
  <c r="G112" i="188" s="1"/>
  <c r="F53" i="188"/>
  <c r="G53" i="188" s="1"/>
  <c r="F58" i="188"/>
  <c r="G58" i="188" s="1"/>
  <c r="F62" i="188"/>
  <c r="G62" i="188" s="1"/>
  <c r="F67" i="188"/>
  <c r="G67" i="188" s="1"/>
  <c r="F109" i="188"/>
  <c r="G109" i="188" s="1"/>
  <c r="F103" i="188"/>
  <c r="G103" i="188" s="1"/>
  <c r="F108" i="188"/>
  <c r="G108" i="188" s="1"/>
  <c r="F54" i="188"/>
  <c r="G54" i="188" s="1"/>
  <c r="F105" i="188"/>
  <c r="G105" i="188" s="1"/>
  <c r="F94" i="188"/>
  <c r="G94" i="188" s="1"/>
  <c r="F104" i="188"/>
  <c r="G104" i="188" s="1"/>
  <c r="F91" i="188"/>
  <c r="G91" i="188" s="1"/>
  <c r="F96" i="188"/>
  <c r="G96" i="188" s="1"/>
  <c r="F101" i="188"/>
  <c r="G101" i="188" s="1"/>
  <c r="F106" i="188"/>
  <c r="G106" i="188" s="1"/>
  <c r="F79" i="188"/>
  <c r="G79" i="188" s="1"/>
  <c r="F88" i="188"/>
  <c r="G88" i="188" s="1"/>
  <c r="F77" i="188"/>
  <c r="G77" i="188" s="1"/>
  <c r="F82" i="188"/>
  <c r="G82" i="188" s="1"/>
  <c r="F71" i="188"/>
  <c r="G71" i="188" s="1"/>
  <c r="F76" i="188"/>
  <c r="G76" i="188" s="1"/>
  <c r="F81" i="188"/>
  <c r="G81" i="188" s="1"/>
  <c r="F86" i="188"/>
  <c r="G86" i="188" s="1"/>
  <c r="F95" i="188"/>
  <c r="G95" i="188" s="1"/>
  <c r="F52" i="188"/>
  <c r="G52" i="188" s="1"/>
  <c r="F57" i="188"/>
  <c r="G57" i="188" s="1"/>
  <c r="F83" i="188"/>
  <c r="G83" i="188" s="1"/>
  <c r="F66" i="188"/>
  <c r="G66" i="188" s="1"/>
  <c r="F59" i="188"/>
  <c r="G59" i="188" s="1"/>
  <c r="F64" i="188"/>
  <c r="G64" i="188" s="1"/>
  <c r="F69" i="188"/>
  <c r="G69" i="188" s="1"/>
  <c r="F74" i="188"/>
  <c r="G74" i="188" s="1"/>
  <c r="F68" i="188"/>
  <c r="G68" i="188" s="1"/>
  <c r="F89" i="188"/>
  <c r="G89" i="188" s="1"/>
  <c r="F110" i="188"/>
  <c r="G110" i="188" s="1"/>
  <c r="F99" i="188"/>
  <c r="G99" i="188" s="1"/>
  <c r="F87" i="188"/>
  <c r="G87" i="188" s="1"/>
  <c r="F92" i="188"/>
  <c r="G92" i="188" s="1"/>
  <c r="F97" i="188"/>
  <c r="G97" i="188" s="1"/>
  <c r="F102" i="188"/>
  <c r="G102" i="188" s="1"/>
  <c r="F111" i="188"/>
  <c r="G111" i="188" s="1"/>
  <c r="F84" i="188"/>
  <c r="G84" i="188" s="1"/>
  <c r="F73" i="188"/>
  <c r="G73" i="188" s="1"/>
  <c r="F78" i="188"/>
  <c r="G78" i="188" s="1"/>
  <c r="F72" i="188"/>
  <c r="G72" i="188" s="1"/>
  <c r="F93" i="188"/>
  <c r="G93" i="188" s="1"/>
  <c r="F98" i="188"/>
  <c r="G98" i="188" s="1"/>
  <c r="F75" i="188"/>
  <c r="G75" i="188" s="1"/>
  <c r="F80" i="188"/>
  <c r="G80" i="188" s="1"/>
  <c r="F85" i="188"/>
  <c r="G85" i="188" s="1"/>
  <c r="F90" i="188"/>
  <c r="G90" i="188" s="1"/>
  <c r="F100" i="188"/>
  <c r="G100" i="188" s="1"/>
  <c r="F56" i="188"/>
  <c r="G56" i="188" s="1"/>
  <c r="F61" i="188"/>
  <c r="G61" i="188" s="1"/>
  <c r="F30" i="188"/>
  <c r="G30" i="188" s="1"/>
  <c r="F31" i="188"/>
  <c r="G31" i="188" s="1"/>
  <c r="F35" i="188"/>
  <c r="G35" i="188" s="1"/>
  <c r="F39" i="188"/>
  <c r="G39" i="188" s="1"/>
  <c r="F43" i="188"/>
  <c r="G43" i="188" s="1"/>
  <c r="F47" i="188"/>
  <c r="G47" i="188" s="1"/>
  <c r="F51" i="188"/>
  <c r="G51" i="188" s="1"/>
  <c r="F37" i="188"/>
  <c r="G37" i="188" s="1"/>
  <c r="F41" i="188"/>
  <c r="G41" i="188" s="1"/>
  <c r="F49" i="188"/>
  <c r="G49" i="188" s="1"/>
  <c r="F29" i="188"/>
  <c r="F34" i="188"/>
  <c r="G34" i="188" s="1"/>
  <c r="F42" i="188"/>
  <c r="G42" i="188" s="1"/>
  <c r="F46" i="188"/>
  <c r="G46" i="188" s="1"/>
  <c r="F32" i="188"/>
  <c r="G32" i="188" s="1"/>
  <c r="F36" i="188"/>
  <c r="G36" i="188" s="1"/>
  <c r="F40" i="188"/>
  <c r="G40" i="188" s="1"/>
  <c r="F44" i="188"/>
  <c r="G44" i="188" s="1"/>
  <c r="F48" i="188"/>
  <c r="G48" i="188" s="1"/>
  <c r="F33" i="188"/>
  <c r="G33" i="188" s="1"/>
  <c r="F45" i="188"/>
  <c r="G45" i="188" s="1"/>
  <c r="F38" i="188"/>
  <c r="G38" i="188" s="1"/>
  <c r="F50" i="188"/>
  <c r="G50" i="188" s="1"/>
  <c r="G29" i="188" l="1"/>
  <c r="G113" i="188" s="1"/>
  <c r="F20" i="188" s="1"/>
  <c r="F22" i="188" s="1"/>
  <c r="F113" i="188"/>
  <c r="F24" i="188" l="1"/>
  <c r="C23" i="161" l="1"/>
  <c r="H23" i="161" s="1"/>
  <c r="D23" i="161"/>
  <c r="F23" i="161" s="1"/>
  <c r="E23" i="161"/>
  <c r="C24" i="161"/>
  <c r="H24" i="161" s="1"/>
  <c r="D24" i="161"/>
  <c r="F24" i="161" s="1"/>
  <c r="E24" i="161"/>
  <c r="C25" i="161"/>
  <c r="H25" i="161" s="1"/>
  <c r="D25" i="161"/>
  <c r="F25" i="161" s="1"/>
  <c r="E25" i="161"/>
  <c r="C26" i="161"/>
  <c r="H26" i="161" s="1"/>
  <c r="D26" i="161"/>
  <c r="G26" i="161" s="1"/>
  <c r="E26" i="161"/>
  <c r="F26" i="161" l="1"/>
  <c r="G25" i="161"/>
  <c r="G24" i="161"/>
  <c r="G23" i="161"/>
</calcChain>
</file>

<file path=xl/sharedStrings.xml><?xml version="1.0" encoding="utf-8"?>
<sst xmlns="http://schemas.openxmlformats.org/spreadsheetml/2006/main" count="61" uniqueCount="53">
  <si>
    <t>Щомісячний платіж</t>
  </si>
  <si>
    <t>Всього</t>
  </si>
  <si>
    <t>Місяць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</si>
  <si>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</si>
  <si>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</si>
  <si>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</si>
  <si>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</si>
  <si>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</si>
  <si>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</si>
  <si>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</si>
  <si>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</si>
  <si>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</si>
  <si>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Код</t>
  </si>
  <si>
    <t>Cash out,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</si>
  <si>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</si>
  <si>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</si>
  <si>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</si>
  <si>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</si>
  <si>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</si>
  <si>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</si>
  <si>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</si>
  <si>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</si>
  <si>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</si>
  <si>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</si>
  <si>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</si>
  <si>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>к-ть днів у місяці</t>
  </si>
  <si>
    <t>Початкова комісія</t>
  </si>
  <si>
    <t>Крок</t>
  </si>
  <si>
    <t xml:space="preserve">Щомісячна плата за обслуговування кредитної заборгованості, % </t>
  </si>
  <si>
    <t>Розмір щомісячної плати за обслуговування кредитної заборгованості, грн.</t>
  </si>
  <si>
    <t>Проценти за користування кредитом, грн.</t>
  </si>
  <si>
    <t>Погашення суми кредиту, грн.</t>
  </si>
  <si>
    <t>Сума платежу за розрахунковий період, грн.</t>
  </si>
  <si>
    <t>Орієнтовний порядок повернення кредиту</t>
  </si>
  <si>
    <t>Орієнтовні загальні витрати за кредитом, грн.</t>
  </si>
  <si>
    <t>№ з/п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</si>
  <si>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термін кредиту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</si>
  <si>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</si>
  <si>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</si>
  <si>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</si>
  <si>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Процентна ставка базова, % річних</t>
  </si>
  <si>
    <t>Процентна ставка знижена, % річних</t>
  </si>
  <si>
    <t>Реальна річна процентна ставка, %</t>
  </si>
  <si>
    <t>Разова комісія</t>
  </si>
  <si>
    <t>Сума кредиту, грн.</t>
  </si>
  <si>
    <t>Разовий комісія за переказ коштів, %</t>
  </si>
  <si>
    <t>max. 500 000 грн.</t>
  </si>
  <si>
    <t>% разова комісія</t>
  </si>
  <si>
    <r>
      <rPr>
        <b/>
        <sz val="11"/>
        <color rgb="FFFF0000"/>
        <rFont val="Arial Cyr"/>
        <charset val="204"/>
      </rPr>
      <t>!!!</t>
    </r>
    <r>
      <rPr>
        <b/>
        <sz val="11"/>
        <rFont val="Arial Cyr"/>
        <family val="2"/>
        <charset val="204"/>
      </rPr>
      <t xml:space="preserve">Введіть бажану суму кредиту </t>
    </r>
    <r>
      <rPr>
        <b/>
        <i/>
        <sz val="11"/>
        <rFont val="Arial Cyr"/>
        <family val="2"/>
        <charset val="204"/>
      </rPr>
      <t>(без врахування комісії)</t>
    </r>
  </si>
  <si>
    <t>Мобільний+ОТП, 60 міс</t>
  </si>
  <si>
    <t>Мобільний+ОТП, 36 міс</t>
  </si>
  <si>
    <t>Мобільний+ОТП, 24 міс</t>
  </si>
  <si>
    <t>Мобільний+ОТП, 12 міс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</si>
</sst>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\ _ _-;\-* #,##0.00\ _ _-;_-* &quot;-&quot;??\ _ _-;_-@_-"/>
    <numFmt numFmtId="165" formatCode="#&quot; &quot;##0"/>
    <numFmt numFmtId="166" formatCode="0.0%"/>
    <numFmt numFmtId="167" formatCode="#&quot; &quot;##0.0"/>
    <numFmt numFmtId="168" formatCode="#&quot; &quot;##0.00"/>
    <numFmt numFmtId="169" formatCode="#&quot; &quot;##0.00\ [$грн.-422]"/>
    <numFmt numFmtId="170" formatCode="#&quot; &quot;##0.0\ [$грн.-422]"/>
    <numFmt numFmtId="171" formatCode="0.0"/>
    <numFmt numFmtId="172" formatCode="_-* #&quot; &quot;##0.0\ _ _-;\-* #&quot; &quot;##0.0\ _ _-;_-* &quot;-&quot;??\ _ _-;_-@_-"/>
    <numFmt numFmtId="173" formatCode="#&quot; &quot;##0_ ;\-#&quot; &quot;##0\ "/>
    <numFmt numFmtId="174" formatCode="0.0000%"/>
    <numFmt numFmtId="175" formatCode="0.000000%"/>
    <numFmt numFmtId="176" formatCode="#,##0.00&quot;₴&quot;"/>
    <numFmt numFmtId="177" formatCode="_-* #,##0.00&quot; &quot;_-;\-* #,##0.00&quot; &quot;_-;_-* &quot;-&quot;??&quot; &quot;_-;_-@_-"/>
    <numFmt numFmtId="178" formatCode="_-* #,##0\ _ _-;\-* #,##0\ _ _-;_-* &quot;-&quot;??\ _ _-;_-@_-"/>
    <numFmt numFmtId="179" formatCode="#,##0.00\ &quot;₴&quot;"/>
  </numFmts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7.5"/>
      <name val="Arial"/>
      <family val="2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sz val="10"/>
      <color indexed="55"/>
      <name val="Arial"/>
      <family val="2"/>
      <charset val="204"/>
    </font>
    <font>
      <b/>
      <sz val="8"/>
      <name val="Arial Cyr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u/>
      <sz val="11"/>
      <color rgb="FFFF0000"/>
      <name val="Arial Narrow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b/>
      <u/>
      <sz val="9"/>
      <name val="Arial"/>
      <family val="2"/>
      <charset val="204"/>
    </font>
    <font>
      <b/>
      <sz val="11"/>
      <name val="Arial Cyr"/>
      <family val="2"/>
      <charset val="204"/>
    </font>
    <font>
      <b/>
      <i/>
      <sz val="11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rgb="FFFF0000"/>
      <name val="Arial Cyr"/>
      <charset val="204"/>
    </font>
    <font>
      <b/>
      <sz val="11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fgColor rgb="FFFF0000"/>
      </patternFill>
    </fill>
    <fill>
      <patternFill patternType="solid">
        <fgColor theme="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192">
    <xf numFmtId="0" fontId="0" fillId="0" borderId="0" xfId="0"/>
    <xf numFmtId="0" fontId="9" fillId="3" borderId="0" xfId="23" applyFont="1" applyFill="1"/>
    <xf numFmtId="0" fontId="5" fillId="3" borderId="0" xfId="23" applyFill="1"/>
    <xf numFmtId="0" fontId="0" fillId="3" borderId="0" xfId="0" applyFill="1"/>
    <xf numFmtId="0" fontId="5" fillId="0" borderId="0" xfId="23"/>
    <xf numFmtId="0" fontId="8" fillId="3" borderId="0" xfId="0" applyFont="1" applyFill="1"/>
    <xf numFmtId="1" fontId="5" fillId="3" borderId="0" xfId="23" applyNumberFormat="1" applyFill="1" applyAlignment="1">
      <alignment vertical="top" wrapText="1"/>
    </xf>
    <xf numFmtId="10" fontId="4" fillId="0" borderId="1" xfId="23" applyNumberFormat="1" applyFont="1" applyBorder="1" applyAlignment="1">
      <alignment horizontal="center"/>
    </xf>
    <xf numFmtId="10" fontId="17" fillId="0" borderId="1" xfId="23" applyNumberFormat="1" applyFont="1" applyBorder="1" applyAlignment="1">
      <alignment horizontal="center"/>
    </xf>
    <xf numFmtId="10" fontId="4" fillId="3" borderId="0" xfId="23" applyNumberFormat="1" applyFont="1" applyFill="1" applyAlignment="1">
      <alignment horizontal="center"/>
    </xf>
    <xf numFmtId="0" fontId="11" fillId="3" borderId="0" xfId="0" applyFont="1" applyFill="1"/>
    <xf numFmtId="0" fontId="18" fillId="3" borderId="0" xfId="23" applyFont="1" applyFill="1" applyAlignment="1">
      <alignment horizontal="center"/>
    </xf>
    <xf numFmtId="0" fontId="9" fillId="0" borderId="0" xfId="23" applyFont="1"/>
    <xf numFmtId="169" fontId="4" fillId="0" borderId="1" xfId="23" applyNumberFormat="1" applyFont="1" applyBorder="1" applyAlignment="1">
      <alignment horizontal="center"/>
    </xf>
    <xf numFmtId="169" fontId="17" fillId="0" borderId="1" xfId="23" applyNumberFormat="1" applyFont="1" applyBorder="1" applyAlignment="1">
      <alignment horizontal="center"/>
    </xf>
    <xf numFmtId="0" fontId="8" fillId="3" borderId="0" xfId="0" applyFont="1" applyFill="1" applyAlignment="1">
      <alignment horizontal="left"/>
    </xf>
    <xf numFmtId="169" fontId="4" fillId="3" borderId="0" xfId="23" applyNumberFormat="1" applyFont="1" applyFill="1" applyAlignment="1">
      <alignment horizontal="center"/>
    </xf>
    <xf numFmtId="0" fontId="20" fillId="3" borderId="0" xfId="23" applyFont="1" applyFill="1"/>
    <xf numFmtId="0" fontId="19" fillId="3" borderId="0" xfId="23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169" fontId="4" fillId="3" borderId="2" xfId="23" applyNumberFormat="1" applyFont="1" applyFill="1" applyBorder="1"/>
    <xf numFmtId="166" fontId="4" fillId="0" borderId="1" xfId="23" applyNumberFormat="1" applyFont="1" applyBorder="1" applyAlignment="1">
      <alignment horizontal="center"/>
    </xf>
    <xf numFmtId="170" fontId="21" fillId="0" borderId="1" xfId="23" applyNumberFormat="1" applyFont="1" applyBorder="1" applyAlignment="1">
      <alignment horizontal="center"/>
    </xf>
    <xf numFmtId="169" fontId="21" fillId="0" borderId="1" xfId="23" applyNumberFormat="1" applyFont="1" applyBorder="1" applyAlignment="1">
      <alignment horizontal="center"/>
    </xf>
    <xf numFmtId="0" fontId="12" fillId="3" borderId="0" xfId="0" applyFont="1" applyFill="1"/>
    <xf numFmtId="165" fontId="13" fillId="3" borderId="0" xfId="23" applyNumberFormat="1" applyFont="1" applyFill="1"/>
    <xf numFmtId="0" fontId="13" fillId="3" borderId="0" xfId="23" applyFont="1" applyFill="1"/>
    <xf numFmtId="0" fontId="7" fillId="3" borderId="0" xfId="23" applyFont="1" applyFill="1" applyAlignment="1">
      <alignment horizontal="right"/>
    </xf>
    <xf numFmtId="10" fontId="7" fillId="3" borderId="0" xfId="23" applyNumberFormat="1" applyFont="1" applyFill="1"/>
    <xf numFmtId="0" fontId="4" fillId="3" borderId="0" xfId="23" applyFont="1" applyFill="1" applyAlignment="1">
      <alignment horizontal="right"/>
    </xf>
    <xf numFmtId="9" fontId="4" fillId="3" borderId="0" xfId="23" applyNumberFormat="1" applyFont="1" applyFill="1" applyAlignment="1">
      <alignment horizontal="left"/>
    </xf>
    <xf numFmtId="9" fontId="5" fillId="3" borderId="0" xfId="23" applyNumberFormat="1" applyFill="1" applyAlignment="1">
      <alignment horizontal="left"/>
    </xf>
    <xf numFmtId="10" fontId="4" fillId="3" borderId="1" xfId="23" applyNumberFormat="1" applyFont="1" applyFill="1" applyBorder="1" applyAlignment="1">
      <alignment horizontal="center"/>
    </xf>
    <xf numFmtId="9" fontId="4" fillId="0" borderId="0" xfId="23" applyNumberFormat="1" applyFont="1" applyAlignment="1">
      <alignment horizontal="left"/>
    </xf>
    <xf numFmtId="9" fontId="5" fillId="0" borderId="0" xfId="23" applyNumberFormat="1" applyAlignment="1">
      <alignment horizontal="left"/>
    </xf>
    <xf numFmtId="0" fontId="17" fillId="3" borderId="0" xfId="23" applyFont="1" applyFill="1" applyAlignment="1">
      <alignment horizontal="center"/>
    </xf>
    <xf numFmtId="0" fontId="4" fillId="3" borderId="0" xfId="23" applyFont="1" applyFill="1"/>
    <xf numFmtId="10" fontId="4" fillId="3" borderId="0" xfId="46" applyNumberFormat="1" applyFont="1" applyFill="1" applyAlignment="1" applyProtection="1">
      <alignment horizontal="center" vertical="top" wrapText="1"/>
    </xf>
    <xf numFmtId="169" fontId="5" fillId="0" borderId="3" xfId="23" applyNumberFormat="1" applyBorder="1" applyAlignment="1">
      <alignment horizontal="center"/>
    </xf>
    <xf numFmtId="169" fontId="5" fillId="0" borderId="4" xfId="23" applyNumberFormat="1" applyBorder="1" applyAlignment="1">
      <alignment horizontal="center"/>
    </xf>
    <xf numFmtId="9" fontId="17" fillId="3" borderId="0" xfId="23" applyNumberFormat="1" applyFont="1" applyFill="1" applyAlignment="1">
      <alignment horizontal="center"/>
    </xf>
    <xf numFmtId="0" fontId="17" fillId="0" borderId="0" xfId="23" applyFont="1" applyAlignment="1">
      <alignment horizontal="center"/>
    </xf>
    <xf numFmtId="0" fontId="23" fillId="3" borderId="0" xfId="0" applyFont="1" applyFill="1"/>
    <xf numFmtId="0" fontId="24" fillId="3" borderId="0" xfId="0" applyFont="1" applyFill="1"/>
    <xf numFmtId="0" fontId="25" fillId="0" borderId="0" xfId="23" applyFont="1"/>
    <xf numFmtId="0" fontId="25" fillId="3" borderId="0" xfId="23" applyFont="1" applyFill="1"/>
    <xf numFmtId="0" fontId="27" fillId="0" borderId="0" xfId="23" applyFont="1"/>
    <xf numFmtId="0" fontId="8" fillId="0" borderId="0" xfId="0" applyFont="1" applyAlignment="1">
      <alignment horizontal="left"/>
    </xf>
    <xf numFmtId="0" fontId="27" fillId="3" borderId="0" xfId="23" applyFont="1" applyFill="1"/>
    <xf numFmtId="0" fontId="9" fillId="4" borderId="0" xfId="23" applyFont="1" applyFill="1"/>
    <xf numFmtId="0" fontId="5" fillId="4" borderId="0" xfId="23" applyFill="1"/>
    <xf numFmtId="0" fontId="4" fillId="4" borderId="0" xfId="23" applyFont="1" applyFill="1"/>
    <xf numFmtId="0" fontId="0" fillId="4" borderId="0" xfId="0" applyFill="1"/>
    <xf numFmtId="173" fontId="4" fillId="3" borderId="1" xfId="47" applyNumberFormat="1" applyFont="1" applyFill="1" applyBorder="1" applyAlignment="1" applyProtection="1">
      <alignment horizontal="center"/>
    </xf>
    <xf numFmtId="0" fontId="21" fillId="0" borderId="0" xfId="23" applyFont="1"/>
    <xf numFmtId="166" fontId="5" fillId="0" borderId="3" xfId="24" applyNumberFormat="1" applyFont="1" applyFill="1" applyBorder="1" applyAlignment="1" applyProtection="1">
      <alignment horizontal="center"/>
    </xf>
    <xf numFmtId="166" fontId="5" fillId="0" borderId="4" xfId="24" applyNumberFormat="1" applyFont="1" applyFill="1" applyBorder="1" applyAlignment="1" applyProtection="1">
      <alignment horizontal="center"/>
    </xf>
    <xf numFmtId="171" fontId="29" fillId="3" borderId="0" xfId="23" applyNumberFormat="1" applyFont="1" applyFill="1" applyAlignment="1">
      <alignment horizontal="center" vertical="center"/>
    </xf>
    <xf numFmtId="171" fontId="4" fillId="0" borderId="1" xfId="23" applyNumberFormat="1" applyFont="1" applyBorder="1" applyAlignment="1">
      <alignment horizontal="center"/>
    </xf>
    <xf numFmtId="171" fontId="17" fillId="0" borderId="1" xfId="23" applyNumberFormat="1" applyFont="1" applyBorder="1" applyAlignment="1">
      <alignment horizontal="center"/>
    </xf>
    <xf numFmtId="1" fontId="16" fillId="0" borderId="6" xfId="23" applyNumberFormat="1" applyFont="1" applyBorder="1" applyAlignment="1" applyProtection="1">
      <alignment horizontal="center" vertical="top" wrapText="1"/>
      <protection locked="0"/>
    </xf>
    <xf numFmtId="1" fontId="4" fillId="0" borderId="6" xfId="23" applyNumberFormat="1" applyFont="1" applyBorder="1" applyAlignment="1">
      <alignment horizontal="center" vertical="center"/>
    </xf>
    <xf numFmtId="0" fontId="8" fillId="0" borderId="0" xfId="0" applyFont="1"/>
    <xf numFmtId="1" fontId="5" fillId="0" borderId="0" xfId="23" applyNumberFormat="1" applyAlignment="1">
      <alignment vertical="top" wrapText="1"/>
    </xf>
    <xf numFmtId="0" fontId="4" fillId="0" borderId="0" xfId="23" applyFont="1"/>
    <xf numFmtId="0" fontId="8" fillId="0" borderId="2" xfId="0" applyFont="1" applyBorder="1" applyAlignment="1">
      <alignment horizontal="left"/>
    </xf>
    <xf numFmtId="10" fontId="4" fillId="0" borderId="0" xfId="23" applyNumberFormat="1" applyFont="1" applyAlignment="1">
      <alignment horizontal="center"/>
    </xf>
    <xf numFmtId="10" fontId="4" fillId="0" borderId="0" xfId="46" applyNumberFormat="1" applyFont="1" applyFill="1" applyAlignment="1" applyProtection="1">
      <alignment horizontal="center" vertical="top" wrapText="1"/>
    </xf>
    <xf numFmtId="173" fontId="4" fillId="0" borderId="1" xfId="47" applyNumberFormat="1" applyFont="1" applyFill="1" applyBorder="1" applyAlignment="1" applyProtection="1">
      <alignment horizontal="center"/>
    </xf>
    <xf numFmtId="0" fontId="11" fillId="0" borderId="0" xfId="0" applyFont="1"/>
    <xf numFmtId="1" fontId="28" fillId="0" borderId="0" xfId="23" applyNumberFormat="1" applyFont="1" applyAlignment="1">
      <alignment vertical="top" wrapText="1"/>
    </xf>
    <xf numFmtId="0" fontId="18" fillId="0" borderId="0" xfId="23" applyFont="1" applyAlignment="1">
      <alignment horizontal="center"/>
    </xf>
    <xf numFmtId="165" fontId="28" fillId="0" borderId="0" xfId="23" applyNumberFormat="1" applyFont="1"/>
    <xf numFmtId="169" fontId="4" fillId="0" borderId="0" xfId="23" applyNumberFormat="1" applyFont="1" applyAlignment="1">
      <alignment horizontal="center"/>
    </xf>
    <xf numFmtId="0" fontId="20" fillId="0" borderId="0" xfId="23" applyFont="1"/>
    <xf numFmtId="0" fontId="19" fillId="0" borderId="0" xfId="23" applyFont="1" applyAlignment="1">
      <alignment horizontal="center"/>
    </xf>
    <xf numFmtId="169" fontId="4" fillId="0" borderId="2" xfId="23" applyNumberFormat="1" applyFont="1" applyBorder="1"/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0" fontId="17" fillId="0" borderId="1" xfId="23" applyNumberFormat="1" applyFont="1" applyBorder="1" applyAlignment="1">
      <alignment horizontal="center" vertical="center" wrapText="1"/>
    </xf>
    <xf numFmtId="165" fontId="5" fillId="0" borderId="0" xfId="23" applyNumberFormat="1"/>
    <xf numFmtId="0" fontId="12" fillId="0" borderId="0" xfId="0" applyFont="1"/>
    <xf numFmtId="165" fontId="13" fillId="0" borderId="0" xfId="23" applyNumberFormat="1" applyFont="1"/>
    <xf numFmtId="0" fontId="13" fillId="0" borderId="0" xfId="23" applyFont="1"/>
    <xf numFmtId="165" fontId="17" fillId="0" borderId="7" xfId="23" applyNumberFormat="1" applyFont="1" applyBorder="1" applyAlignment="1">
      <alignment horizontal="center" vertical="center" wrapText="1"/>
    </xf>
    <xf numFmtId="0" fontId="7" fillId="0" borderId="0" xfId="23" applyFont="1" applyAlignment="1">
      <alignment horizontal="right"/>
    </xf>
    <xf numFmtId="10" fontId="7" fillId="0" borderId="0" xfId="23" applyNumberFormat="1" applyFont="1"/>
    <xf numFmtId="0" fontId="4" fillId="0" borderId="0" xfId="23" applyFont="1" applyAlignment="1">
      <alignment horizontal="right"/>
    </xf>
    <xf numFmtId="9" fontId="17" fillId="0" borderId="0" xfId="23" applyNumberFormat="1" applyFont="1" applyAlignment="1">
      <alignment horizontal="center"/>
    </xf>
    <xf numFmtId="0" fontId="30" fillId="4" borderId="0" xfId="23" applyFont="1" applyFill="1" applyAlignment="1">
      <alignment horizontal="center"/>
    </xf>
    <xf numFmtId="10" fontId="31" fillId="3" borderId="0" xfId="23" applyNumberFormat="1" applyFont="1" applyFill="1" applyAlignment="1">
      <alignment horizontal="center"/>
    </xf>
    <xf numFmtId="0" fontId="9" fillId="3" borderId="8" xfId="23" applyFont="1" applyFill="1" applyBorder="1"/>
    <xf numFmtId="0" fontId="5" fillId="3" borderId="9" xfId="23" applyFill="1" applyBorder="1"/>
    <xf numFmtId="4" fontId="5" fillId="3" borderId="10" xfId="23" applyNumberFormat="1" applyFill="1" applyBorder="1"/>
    <xf numFmtId="0" fontId="33" fillId="3" borderId="0" xfId="0" applyFont="1" applyFill="1"/>
    <xf numFmtId="165" fontId="17" fillId="5" borderId="7" xfId="23" applyNumberFormat="1" applyFont="1" applyFill="1" applyBorder="1" applyAlignment="1">
      <alignment horizontal="center" vertical="center" wrapText="1"/>
    </xf>
    <xf numFmtId="0" fontId="34" fillId="3" borderId="0" xfId="23" applyFont="1" applyFill="1"/>
    <xf numFmtId="0" fontId="5" fillId="7" borderId="0" xfId="23" applyFill="1"/>
    <xf numFmtId="0" fontId="9" fillId="7" borderId="0" xfId="23" applyFont="1" applyFill="1"/>
    <xf numFmtId="0" fontId="28" fillId="4" borderId="0" xfId="23" applyFont="1" applyFill="1"/>
    <xf numFmtId="0" fontId="32" fillId="0" borderId="0" xfId="23" applyFont="1"/>
    <xf numFmtId="0" fontId="36" fillId="3" borderId="0" xfId="0" applyFont="1" applyFill="1"/>
    <xf numFmtId="176" fontId="9" fillId="3" borderId="0" xfId="23" applyNumberFormat="1" applyFont="1" applyFill="1"/>
    <xf numFmtId="0" fontId="37" fillId="4" borderId="0" xfId="0" applyFont="1" applyFill="1"/>
    <xf numFmtId="0" fontId="17" fillId="4" borderId="0" xfId="23" applyFont="1" applyFill="1" applyAlignment="1">
      <alignment horizontal="center"/>
    </xf>
    <xf numFmtId="0" fontId="32" fillId="4" borderId="0" xfId="23" applyFont="1" applyFill="1"/>
    <xf numFmtId="0" fontId="32" fillId="4" borderId="0" xfId="23" applyFont="1" applyFill="1" applyAlignment="1">
      <alignment horizontal="right"/>
    </xf>
    <xf numFmtId="0" fontId="0" fillId="0" borderId="0" xfId="0" applyProtection="1">
      <protection hidden="1"/>
    </xf>
    <xf numFmtId="10" fontId="0" fillId="0" borderId="0" xfId="24" applyNumberFormat="1" applyFont="1" applyProtection="1">
      <protection hidden="1"/>
    </xf>
    <xf numFmtId="172" fontId="0" fillId="0" borderId="0" xfId="47" applyNumberFormat="1" applyFont="1" applyProtection="1">
      <protection hidden="1"/>
    </xf>
    <xf numFmtId="0" fontId="0" fillId="8" borderId="0" xfId="0" applyFill="1" applyProtection="1">
      <protection hidden="1"/>
    </xf>
    <xf numFmtId="1" fontId="28" fillId="4" borderId="0" xfId="23" applyNumberFormat="1" applyFont="1" applyFill="1" applyAlignment="1">
      <alignment vertical="top" wrapText="1"/>
    </xf>
    <xf numFmtId="165" fontId="28" fillId="4" borderId="0" xfId="23" applyNumberFormat="1" applyFont="1" applyFill="1"/>
    <xf numFmtId="14" fontId="38" fillId="3" borderId="0" xfId="23" applyNumberFormat="1" applyFont="1" applyFill="1" applyAlignment="1">
      <alignment horizontal="center"/>
    </xf>
    <xf numFmtId="165" fontId="17" fillId="5" borderId="24" xfId="23" applyNumberFormat="1" applyFont="1" applyFill="1" applyBorder="1" applyAlignment="1">
      <alignment horizontal="center" vertical="center" wrapText="1"/>
    </xf>
    <xf numFmtId="14" fontId="27" fillId="3" borderId="0" xfId="23" applyNumberFormat="1" applyFont="1" applyFill="1"/>
    <xf numFmtId="1" fontId="4" fillId="3" borderId="0" xfId="23" applyNumberFormat="1" applyFont="1" applyFill="1" applyAlignment="1">
      <alignment horizontal="center" vertical="center"/>
    </xf>
    <xf numFmtId="166" fontId="4" fillId="0" borderId="0" xfId="23" applyNumberFormat="1" applyFont="1" applyAlignment="1">
      <alignment horizontal="center"/>
    </xf>
    <xf numFmtId="10" fontId="17" fillId="0" borderId="0" xfId="23" applyNumberFormat="1" applyFont="1" applyAlignment="1">
      <alignment horizontal="center"/>
    </xf>
    <xf numFmtId="167" fontId="5" fillId="0" borderId="15" xfId="23" applyNumberFormat="1" applyBorder="1" applyAlignment="1">
      <alignment horizontal="center"/>
    </xf>
    <xf numFmtId="167" fontId="5" fillId="0" borderId="1" xfId="23" applyNumberFormat="1" applyBorder="1" applyAlignment="1">
      <alignment horizontal="center"/>
    </xf>
    <xf numFmtId="0" fontId="5" fillId="9" borderId="0" xfId="23" applyFill="1"/>
    <xf numFmtId="10" fontId="4" fillId="0" borderId="30" xfId="23" applyNumberFormat="1" applyFont="1" applyBorder="1"/>
    <xf numFmtId="10" fontId="4" fillId="0" borderId="0" xfId="23" applyNumberFormat="1" applyFont="1"/>
    <xf numFmtId="178" fontId="41" fillId="10" borderId="1" xfId="47" applyNumberFormat="1" applyFont="1" applyFill="1" applyBorder="1" applyAlignment="1" applyProtection="1">
      <alignment horizontal="center" vertical="top" wrapText="1"/>
      <protection locked="0"/>
    </xf>
    <xf numFmtId="168" fontId="10" fillId="2" borderId="7" xfId="23" applyNumberFormat="1" applyFont="1" applyFill="1" applyBorder="1" applyAlignment="1">
      <alignment horizontal="center" vertical="center"/>
    </xf>
    <xf numFmtId="2" fontId="5" fillId="0" borderId="14" xfId="23" applyNumberFormat="1" applyBorder="1" applyAlignment="1">
      <alignment horizontal="center"/>
    </xf>
    <xf numFmtId="2" fontId="5" fillId="0" borderId="11" xfId="23" applyNumberFormat="1" applyBorder="1" applyAlignment="1">
      <alignment horizontal="center"/>
    </xf>
    <xf numFmtId="14" fontId="5" fillId="0" borderId="31" xfId="23" applyNumberFormat="1" applyBorder="1" applyAlignment="1">
      <alignment horizontal="center"/>
    </xf>
    <xf numFmtId="14" fontId="5" fillId="0" borderId="2" xfId="23" applyNumberFormat="1" applyBorder="1" applyAlignment="1">
      <alignment horizontal="center"/>
    </xf>
    <xf numFmtId="0" fontId="5" fillId="0" borderId="18" xfId="23" applyBorder="1" applyAlignment="1">
      <alignment horizontal="center"/>
    </xf>
    <xf numFmtId="0" fontId="5" fillId="0" borderId="17" xfId="23" applyBorder="1" applyAlignment="1">
      <alignment horizontal="center"/>
    </xf>
    <xf numFmtId="0" fontId="0" fillId="0" borderId="0" xfId="0" applyAlignment="1" applyProtection="1">
      <alignment horizontal="center" wrapText="1"/>
      <protection hidden="1"/>
    </xf>
    <xf numFmtId="0" fontId="14" fillId="0" borderId="26" xfId="0" applyFont="1" applyBorder="1" applyAlignment="1">
      <alignment vertical="center"/>
    </xf>
    <xf numFmtId="0" fontId="0" fillId="11" borderId="1" xfId="0" applyFill="1" applyBorder="1" applyProtection="1">
      <protection hidden="1"/>
    </xf>
    <xf numFmtId="10" fontId="0" fillId="11" borderId="1" xfId="24" applyNumberFormat="1" applyFont="1" applyFill="1" applyBorder="1" applyProtection="1">
      <protection hidden="1"/>
    </xf>
    <xf numFmtId="4" fontId="3" fillId="11" borderId="1" xfId="2" applyNumberFormat="1" applyFill="1" applyBorder="1" applyAlignment="1" applyProtection="1">
      <alignment horizontal="center"/>
      <protection hidden="1"/>
    </xf>
    <xf numFmtId="174" fontId="3" fillId="11" borderId="1" xfId="49" applyNumberFormat="1" applyFont="1" applyFill="1" applyBorder="1" applyAlignment="1">
      <alignment horizontal="center"/>
    </xf>
    <xf numFmtId="175" fontId="3" fillId="11" borderId="1" xfId="24" applyNumberFormat="1" applyFont="1" applyFill="1" applyBorder="1" applyAlignment="1" applyProtection="1">
      <alignment horizontal="right"/>
      <protection hidden="1"/>
    </xf>
    <xf numFmtId="2" fontId="0" fillId="11" borderId="1" xfId="0" applyNumberFormat="1" applyFill="1" applyBorder="1" applyProtection="1">
      <protection hidden="1"/>
    </xf>
    <xf numFmtId="4" fontId="17" fillId="0" borderId="1" xfId="23" applyNumberFormat="1" applyFont="1" applyBorder="1" applyAlignment="1">
      <alignment horizontal="center"/>
    </xf>
    <xf numFmtId="4" fontId="17" fillId="0" borderId="29" xfId="23" applyNumberFormat="1" applyFont="1" applyBorder="1" applyAlignment="1">
      <alignment horizontal="center"/>
    </xf>
    <xf numFmtId="0" fontId="10" fillId="2" borderId="24" xfId="23" applyFont="1" applyFill="1" applyBorder="1" applyAlignment="1">
      <alignment horizontal="left" vertical="center"/>
    </xf>
    <xf numFmtId="0" fontId="10" fillId="2" borderId="26" xfId="23" applyFont="1" applyFill="1" applyBorder="1" applyAlignment="1">
      <alignment horizontal="left" vertical="center"/>
    </xf>
    <xf numFmtId="168" fontId="10" fillId="2" borderId="21" xfId="23" applyNumberFormat="1" applyFont="1" applyFill="1" applyBorder="1" applyAlignment="1">
      <alignment horizontal="center" vertical="center"/>
    </xf>
    <xf numFmtId="168" fontId="10" fillId="2" borderId="22" xfId="23" applyNumberFormat="1" applyFont="1" applyFill="1" applyBorder="1" applyAlignment="1">
      <alignment horizontal="center" vertical="center"/>
    </xf>
    <xf numFmtId="166" fontId="5" fillId="3" borderId="0" xfId="46" applyNumberFormat="1" applyFont="1" applyFill="1" applyAlignment="1" applyProtection="1">
      <alignment horizontal="left"/>
    </xf>
    <xf numFmtId="0" fontId="8" fillId="6" borderId="13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10" fontId="17" fillId="0" borderId="0" xfId="23" applyNumberFormat="1" applyFont="1" applyAlignment="1">
      <alignment horizontal="center"/>
    </xf>
    <xf numFmtId="0" fontId="8" fillId="2" borderId="13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9" fillId="0" borderId="30" xfId="23" applyFont="1" applyBorder="1" applyAlignment="1">
      <alignment horizontal="center"/>
    </xf>
    <xf numFmtId="0" fontId="9" fillId="0" borderId="0" xfId="23" applyFont="1" applyAlignment="1">
      <alignment horizontal="center"/>
    </xf>
    <xf numFmtId="171" fontId="17" fillId="0" borderId="0" xfId="23" applyNumberFormat="1" applyFont="1" applyAlignment="1">
      <alignment horizontal="center"/>
    </xf>
    <xf numFmtId="0" fontId="14" fillId="5" borderId="24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165" fontId="17" fillId="5" borderId="24" xfId="23" applyNumberFormat="1" applyFont="1" applyFill="1" applyBorder="1" applyAlignment="1">
      <alignment horizontal="center" vertical="center" wrapText="1"/>
    </xf>
    <xf numFmtId="165" fontId="17" fillId="5" borderId="26" xfId="23" applyNumberFormat="1" applyFont="1" applyFill="1" applyBorder="1" applyAlignment="1">
      <alignment horizontal="center" vertical="center" wrapText="1"/>
    </xf>
    <xf numFmtId="4" fontId="30" fillId="3" borderId="9" xfId="23" applyNumberFormat="1" applyFont="1" applyFill="1" applyBorder="1" applyAlignment="1">
      <alignment horizontal="center"/>
    </xf>
    <xf numFmtId="4" fontId="30" fillId="3" borderId="20" xfId="23" applyNumberFormat="1" applyFont="1" applyFill="1" applyBorder="1" applyAlignment="1">
      <alignment horizontal="center"/>
    </xf>
    <xf numFmtId="4" fontId="17" fillId="0" borderId="15" xfId="23" applyNumberFormat="1" applyFont="1" applyBorder="1" applyAlignment="1">
      <alignment horizontal="center"/>
    </xf>
    <xf numFmtId="4" fontId="17" fillId="0" borderId="27" xfId="23" applyNumberFormat="1" applyFont="1" applyBorder="1" applyAlignment="1">
      <alignment horizontal="center"/>
    </xf>
    <xf numFmtId="0" fontId="4" fillId="9" borderId="5" xfId="23" applyFont="1" applyFill="1" applyBorder="1" applyAlignment="1">
      <alignment horizontal="center"/>
    </xf>
    <xf numFmtId="0" fontId="17" fillId="5" borderId="8" xfId="23" applyFont="1" applyFill="1" applyBorder="1" applyAlignment="1" applyProtection="1">
      <alignment horizontal="center" vertical="center"/>
      <protection locked="0"/>
    </xf>
    <xf numFmtId="0" fontId="17" fillId="5" borderId="20" xfId="23" applyFont="1" applyFill="1" applyBorder="1" applyAlignment="1" applyProtection="1">
      <alignment horizontal="center" vertical="center"/>
      <protection locked="0"/>
    </xf>
    <xf numFmtId="10" fontId="35" fillId="4" borderId="0" xfId="23" applyNumberFormat="1" applyFont="1" applyFill="1" applyAlignment="1">
      <alignment horizontal="center" vertical="center" wrapText="1"/>
    </xf>
    <xf numFmtId="179" fontId="22" fillId="5" borderId="21" xfId="23" applyNumberFormat="1" applyFont="1" applyFill="1" applyBorder="1" applyAlignment="1">
      <alignment horizontal="center" vertical="center"/>
    </xf>
    <xf numFmtId="179" fontId="22" fillId="5" borderId="22" xfId="23" applyNumberFormat="1" applyFont="1" applyFill="1" applyBorder="1" applyAlignment="1">
      <alignment horizontal="center" vertical="center"/>
    </xf>
    <xf numFmtId="0" fontId="43" fillId="9" borderId="24" xfId="0" applyFont="1" applyFill="1" applyBorder="1" applyAlignment="1">
      <alignment horizontal="left" vertical="center"/>
    </xf>
    <xf numFmtId="0" fontId="39" fillId="9" borderId="25" xfId="0" applyFont="1" applyFill="1" applyBorder="1" applyAlignment="1">
      <alignment horizontal="left" vertical="center"/>
    </xf>
    <xf numFmtId="0" fontId="39" fillId="9" borderId="28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26" fillId="0" borderId="1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8" fillId="0" borderId="12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166" fontId="5" fillId="0" borderId="0" xfId="46" applyNumberFormat="1" applyFont="1" applyFill="1" applyAlignment="1" applyProtection="1">
      <alignment horizontal="left"/>
    </xf>
    <xf numFmtId="165" fontId="17" fillId="0" borderId="24" xfId="23" applyNumberFormat="1" applyFont="1" applyBorder="1" applyAlignment="1">
      <alignment horizontal="center" vertical="center" wrapText="1"/>
    </xf>
    <xf numFmtId="165" fontId="17" fillId="0" borderId="26" xfId="23" applyNumberFormat="1" applyFont="1" applyBorder="1" applyAlignment="1">
      <alignment horizontal="center" vertical="center" wrapText="1"/>
    </xf>
    <xf numFmtId="165" fontId="17" fillId="0" borderId="23" xfId="23" applyNumberFormat="1" applyFont="1" applyBorder="1" applyAlignment="1">
      <alignment horizontal="center" vertical="center" wrapText="1"/>
    </xf>
    <xf numFmtId="165" fontId="17" fillId="0" borderId="19" xfId="23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</cellXfs>
  <cellStyles count="75">
    <cellStyle name="Відсотковий" xfId="24" builtinId="5"/>
    <cellStyle name="Денежный 2" xfId="50" xr:uid="{00000000-0005-0000-0000-000000000000}"/>
    <cellStyle name="Звичайний" xfId="0" builtinId="0"/>
    <cellStyle name="Обычный 17" xfId="1" xr:uid="{00000000-0005-0000-0000-000002000000}"/>
    <cellStyle name="Обычный 17 2" xfId="52" xr:uid="{00000000-0005-0000-0000-000003000000}"/>
    <cellStyle name="Обычный 2" xfId="2" xr:uid="{00000000-0005-0000-0000-000004000000}"/>
    <cellStyle name="Обычный 2 10" xfId="3" xr:uid="{00000000-0005-0000-0000-000005000000}"/>
    <cellStyle name="Обычный 2 10 2" xfId="53" xr:uid="{00000000-0005-0000-0000-000006000000}"/>
    <cellStyle name="Обычный 2 11" xfId="4" xr:uid="{00000000-0005-0000-0000-000007000000}"/>
    <cellStyle name="Обычный 2 11 2" xfId="54" xr:uid="{00000000-0005-0000-0000-000008000000}"/>
    <cellStyle name="Обычный 2 12" xfId="5" xr:uid="{00000000-0005-0000-0000-000009000000}"/>
    <cellStyle name="Обычный 2 12 2" xfId="55" xr:uid="{00000000-0005-0000-0000-00000A000000}"/>
    <cellStyle name="Обычный 2 13" xfId="6" xr:uid="{00000000-0005-0000-0000-00000B000000}"/>
    <cellStyle name="Обычный 2 13 2" xfId="56" xr:uid="{00000000-0005-0000-0000-00000C000000}"/>
    <cellStyle name="Обычный 2 14" xfId="7" xr:uid="{00000000-0005-0000-0000-00000D000000}"/>
    <cellStyle name="Обычный 2 14 2" xfId="57" xr:uid="{00000000-0005-0000-0000-00000E000000}"/>
    <cellStyle name="Обычный 2 15" xfId="8" xr:uid="{00000000-0005-0000-0000-00000F000000}"/>
    <cellStyle name="Обычный 2 15 2" xfId="58" xr:uid="{00000000-0005-0000-0000-000010000000}"/>
    <cellStyle name="Обычный 2 16" xfId="9" xr:uid="{00000000-0005-0000-0000-000011000000}"/>
    <cellStyle name="Обычный 2 16 2" xfId="59" xr:uid="{00000000-0005-0000-0000-000012000000}"/>
    <cellStyle name="Обычный 2 17" xfId="10" xr:uid="{00000000-0005-0000-0000-000013000000}"/>
    <cellStyle name="Обычный 2 17 2" xfId="60" xr:uid="{00000000-0005-0000-0000-000014000000}"/>
    <cellStyle name="Обычный 2 18" xfId="11" xr:uid="{00000000-0005-0000-0000-000015000000}"/>
    <cellStyle name="Обычный 2 18 2" xfId="61" xr:uid="{00000000-0005-0000-0000-000016000000}"/>
    <cellStyle name="Обычный 2 19" xfId="12" xr:uid="{00000000-0005-0000-0000-000017000000}"/>
    <cellStyle name="Обычный 2 19 2" xfId="62" xr:uid="{00000000-0005-0000-0000-000018000000}"/>
    <cellStyle name="Обычный 2 2" xfId="13" xr:uid="{00000000-0005-0000-0000-000019000000}"/>
    <cellStyle name="Обычный 2 2 2" xfId="63" xr:uid="{00000000-0005-0000-0000-00001A000000}"/>
    <cellStyle name="Обычный 2 20" xfId="14" xr:uid="{00000000-0005-0000-0000-00001B000000}"/>
    <cellStyle name="Обычный 2 20 2" xfId="64" xr:uid="{00000000-0005-0000-0000-00001C000000}"/>
    <cellStyle name="Обычный 2 21" xfId="15" xr:uid="{00000000-0005-0000-0000-00001D000000}"/>
    <cellStyle name="Обычный 2 21 2" xfId="65" xr:uid="{00000000-0005-0000-0000-00001E000000}"/>
    <cellStyle name="Обычный 2 3" xfId="16" xr:uid="{00000000-0005-0000-0000-00001F000000}"/>
    <cellStyle name="Обычный 2 3 2" xfId="66" xr:uid="{00000000-0005-0000-0000-000020000000}"/>
    <cellStyle name="Обычный 2 4" xfId="17" xr:uid="{00000000-0005-0000-0000-000021000000}"/>
    <cellStyle name="Обычный 2 4 2" xfId="67" xr:uid="{00000000-0005-0000-0000-000022000000}"/>
    <cellStyle name="Обычный 2 5" xfId="18" xr:uid="{00000000-0005-0000-0000-000023000000}"/>
    <cellStyle name="Обычный 2 5 2" xfId="68" xr:uid="{00000000-0005-0000-0000-000024000000}"/>
    <cellStyle name="Обычный 2 6" xfId="19" xr:uid="{00000000-0005-0000-0000-000025000000}"/>
    <cellStyle name="Обычный 2 6 2" xfId="69" xr:uid="{00000000-0005-0000-0000-000026000000}"/>
    <cellStyle name="Обычный 2 7" xfId="20" xr:uid="{00000000-0005-0000-0000-000027000000}"/>
    <cellStyle name="Обычный 2 7 2" xfId="70" xr:uid="{00000000-0005-0000-0000-000028000000}"/>
    <cellStyle name="Обычный 2 8" xfId="21" xr:uid="{00000000-0005-0000-0000-000029000000}"/>
    <cellStyle name="Обычный 2 8 2" xfId="71" xr:uid="{00000000-0005-0000-0000-00002A000000}"/>
    <cellStyle name="Обычный 2 9" xfId="22" xr:uid="{00000000-0005-0000-0000-00002B000000}"/>
    <cellStyle name="Обычный 2 9 2" xfId="72" xr:uid="{00000000-0005-0000-0000-00002C000000}"/>
    <cellStyle name="Обычный 3" xfId="51" xr:uid="{00000000-0005-0000-0000-00002D000000}"/>
    <cellStyle name="Обычный 3 2" xfId="74" xr:uid="{00000000-0005-0000-0000-00002E000000}"/>
    <cellStyle name="Обычный_Nedootrumani_dohodu" xfId="23" xr:uid="{00000000-0005-0000-0000-00002F000000}"/>
    <cellStyle name="Процентный 2" xfId="25" xr:uid="{00000000-0005-0000-0000-000031000000}"/>
    <cellStyle name="Процентный 2 10" xfId="26" xr:uid="{00000000-0005-0000-0000-000032000000}"/>
    <cellStyle name="Процентный 2 11" xfId="27" xr:uid="{00000000-0005-0000-0000-000033000000}"/>
    <cellStyle name="Процентный 2 12" xfId="28" xr:uid="{00000000-0005-0000-0000-000034000000}"/>
    <cellStyle name="Процентный 2 13" xfId="29" xr:uid="{00000000-0005-0000-0000-000035000000}"/>
    <cellStyle name="Процентный 2 14" xfId="30" xr:uid="{00000000-0005-0000-0000-000036000000}"/>
    <cellStyle name="Процентный 2 15" xfId="31" xr:uid="{00000000-0005-0000-0000-000037000000}"/>
    <cellStyle name="Процентный 2 16" xfId="32" xr:uid="{00000000-0005-0000-0000-000038000000}"/>
    <cellStyle name="Процентный 2 17" xfId="33" xr:uid="{00000000-0005-0000-0000-000039000000}"/>
    <cellStyle name="Процентный 2 18" xfId="34" xr:uid="{00000000-0005-0000-0000-00003A000000}"/>
    <cellStyle name="Процентный 2 19" xfId="35" xr:uid="{00000000-0005-0000-0000-00003B000000}"/>
    <cellStyle name="Процентный 2 2" xfId="36" xr:uid="{00000000-0005-0000-0000-00003C000000}"/>
    <cellStyle name="Процентный 2 20" xfId="37" xr:uid="{00000000-0005-0000-0000-00003D000000}"/>
    <cellStyle name="Процентный 2 21" xfId="38" xr:uid="{00000000-0005-0000-0000-00003E000000}"/>
    <cellStyle name="Процентный 2 3" xfId="39" xr:uid="{00000000-0005-0000-0000-00003F000000}"/>
    <cellStyle name="Процентный 2 4" xfId="40" xr:uid="{00000000-0005-0000-0000-000040000000}"/>
    <cellStyle name="Процентный 2 5" xfId="41" xr:uid="{00000000-0005-0000-0000-000041000000}"/>
    <cellStyle name="Процентный 2 6" xfId="42" xr:uid="{00000000-0005-0000-0000-000042000000}"/>
    <cellStyle name="Процентный 2 7" xfId="43" xr:uid="{00000000-0005-0000-0000-000043000000}"/>
    <cellStyle name="Процентный 2 8" xfId="44" xr:uid="{00000000-0005-0000-0000-000044000000}"/>
    <cellStyle name="Процентный 2 9" xfId="45" xr:uid="{00000000-0005-0000-0000-000045000000}"/>
    <cellStyle name="Процентный 3" xfId="46" xr:uid="{00000000-0005-0000-0000-000046000000}"/>
    <cellStyle name="Процентный 3 2" xfId="49" xr:uid="{00000000-0005-0000-0000-000047000000}"/>
    <cellStyle name="Финансовый 2" xfId="48" xr:uid="{00000000-0005-0000-0000-000049000000}"/>
    <cellStyle name="Финансовый 2 2" xfId="73" xr:uid="{00000000-0005-0000-0000-00004A000000}"/>
    <cellStyle name="Фінансовий" xfId="4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3</xdr:col>
      <xdr:colOff>302829</xdr:colOff>
      <xdr:row>3</xdr:row>
      <xdr:rowOff>95250</xdr:rowOff>
    </xdr:to>
    <xdr:pic>
      <xdr:nvPicPr>
        <xdr:cNvPr id="3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38100"/>
          <a:ext cx="1771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8">
    <tabColor rgb="FFFFFF00"/>
    <pageSetUpPr fitToPage="1"/>
  </sheetPr>
  <dimension ref="A1:AC120"/>
  <sheetViews>
    <sheetView tabSelected="1" view="pageBreakPreview" zoomScale="145" zoomScaleNormal="70" zoomScaleSheetLayoutView="145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Col="1" x14ac:dyDescent="0.2"/>
  <cols>
    <col min="1" max="1" width="2.42578125" style="12" customWidth="1"/>
    <col min="2" max="2" width="9" style="4" customWidth="1"/>
    <col min="3" max="3" width="11" style="4" customWidth="1"/>
    <col min="4" max="4" width="19.42578125" style="4" bestFit="1" customWidth="1"/>
    <col min="5" max="5" width="25.7109375" style="4" bestFit="1" customWidth="1"/>
    <col min="6" max="6" width="22.5703125" style="4" customWidth="1"/>
    <col min="7" max="7" width="14.42578125" style="41" customWidth="1"/>
    <col min="8" max="8" width="11.42578125" style="36" customWidth="1"/>
    <col min="9" max="9" width="13.42578125" customWidth="1"/>
    <col min="10" max="10" width="0.140625" style="3" customWidth="1"/>
    <col min="11" max="11" width="13.140625" style="4" hidden="1" customWidth="1" outlineLevel="1"/>
    <col min="12" max="12" width="14.5703125" style="4" hidden="1" customWidth="1" outlineLevel="1"/>
    <col min="13" max="13" width="9.140625" style="97" collapsed="1"/>
    <col min="14" max="29" width="9.140625" style="97"/>
    <col min="30" max="16384" width="9.140625" style="4"/>
  </cols>
  <sheetData>
    <row r="1" spans="1:29" ht="19.899999999999999" customHeight="1" thickBot="1" x14ac:dyDescent="0.25">
      <c r="A1" s="49"/>
      <c r="B1" s="50"/>
      <c r="C1" s="50"/>
      <c r="D1" s="50"/>
      <c r="E1" s="99"/>
      <c r="F1" s="99"/>
      <c r="G1" s="89"/>
      <c r="H1" s="166" t="s">
        <v>36</v>
      </c>
      <c r="I1" s="166"/>
    </row>
    <row r="2" spans="1:29" ht="12.75" customHeight="1" x14ac:dyDescent="0.2">
      <c r="A2" s="2"/>
      <c r="B2" s="50"/>
      <c r="C2" s="50"/>
      <c r="D2" s="50"/>
      <c r="E2" s="105">
        <f>VLOOKUP('Мобільний+ОТП'!H2,Лист3!A:O,14,FALSE)</f>
        <v>5000</v>
      </c>
      <c r="F2" s="100">
        <f>VLOOKUP(H$2,Лист3!$A:$H,2,0)</f>
        <v>480769.23</v>
      </c>
      <c r="G2" s="113">
        <f ca="1">TODAY()</f>
        <v>46070</v>
      </c>
      <c r="H2" s="167" t="s">
        <v>52</v>
      </c>
      <c r="I2" s="168"/>
      <c r="J2" s="42"/>
      <c r="M2" s="121"/>
      <c r="N2" s="121"/>
    </row>
    <row r="3" spans="1:29" ht="13.7" customHeight="1" thickBot="1" x14ac:dyDescent="0.25">
      <c r="A3" s="2"/>
      <c r="B3" s="50"/>
      <c r="C3" s="50"/>
      <c r="D3" s="50"/>
      <c r="E3" s="106">
        <f>IF(F5&lt;E2,"x",IF(F5&gt;F2,"y",F5))</f>
        <v>100000</v>
      </c>
      <c r="F3" s="169" t="str">
        <f>IF(E3="x","Збільшіть суму",IF(E3="y","Зменшіть суму",""))</f>
        <v/>
      </c>
      <c r="G3" s="57">
        <f>Назви!B35</f>
        <v>30.4</v>
      </c>
      <c r="H3" s="170">
        <f>VLOOKUP(H$2,Лист3!$A:$H,8,0)</f>
        <v>499999.99919999996</v>
      </c>
      <c r="I3" s="171"/>
      <c r="J3" s="42"/>
    </row>
    <row r="4" spans="1:29" ht="9" customHeight="1" thickBot="1" x14ac:dyDescent="0.25">
      <c r="A4" s="2"/>
      <c r="B4" s="2"/>
      <c r="C4" s="2"/>
      <c r="D4" s="2"/>
      <c r="E4" s="105"/>
      <c r="F4" s="169"/>
      <c r="G4" s="35"/>
      <c r="H4" s="116"/>
      <c r="I4" s="42"/>
      <c r="J4" s="42"/>
      <c r="K4" s="54"/>
    </row>
    <row r="5" spans="1:29" ht="21" customHeight="1" thickBot="1" x14ac:dyDescent="0.25">
      <c r="A5" s="1"/>
      <c r="B5" s="172" t="s">
        <v>48</v>
      </c>
      <c r="C5" s="173"/>
      <c r="D5" s="173"/>
      <c r="E5" s="174"/>
      <c r="F5" s="124">
        <v>100000</v>
      </c>
      <c r="G5" s="122" t="s">
        <v>22</v>
      </c>
      <c r="H5" s="123"/>
      <c r="I5" s="3"/>
      <c r="J5" s="43"/>
      <c r="K5" s="54"/>
    </row>
    <row r="6" spans="1:29" ht="7.5" customHeight="1" x14ac:dyDescent="0.2">
      <c r="A6" s="1"/>
      <c r="B6" s="5"/>
      <c r="C6" s="2"/>
      <c r="D6" s="5"/>
      <c r="E6" s="2"/>
      <c r="F6" s="6"/>
      <c r="G6" s="36"/>
      <c r="H6" s="35"/>
      <c r="I6" s="2"/>
      <c r="J6" s="44"/>
      <c r="K6" s="54"/>
    </row>
    <row r="7" spans="1:29" ht="13.9" customHeight="1" x14ac:dyDescent="0.2">
      <c r="A7" s="1"/>
      <c r="B7" s="147" t="s">
        <v>44</v>
      </c>
      <c r="C7" s="148"/>
      <c r="D7" s="148"/>
      <c r="E7" s="149"/>
      <c r="F7" s="13">
        <f>D113</f>
        <v>104000.00000000001</v>
      </c>
      <c r="G7" s="36"/>
      <c r="H7" s="35"/>
      <c r="I7" s="2"/>
      <c r="J7" s="44"/>
      <c r="K7" s="54"/>
    </row>
    <row r="8" spans="1:29" ht="7.5" customHeight="1" x14ac:dyDescent="0.2">
      <c r="A8" s="1"/>
      <c r="B8" s="5"/>
      <c r="C8" s="2"/>
      <c r="D8" s="5"/>
      <c r="E8" s="2"/>
      <c r="F8" s="6"/>
      <c r="G8" s="36"/>
      <c r="H8" s="35"/>
      <c r="I8" s="2"/>
      <c r="J8" s="44"/>
      <c r="K8" s="54"/>
    </row>
    <row r="9" spans="1:29" x14ac:dyDescent="0.2">
      <c r="A9" s="1"/>
      <c r="B9" s="147" t="str">
        <f>Назви!A3</f>
        <v>Процентна ставка базова, % річних</v>
      </c>
      <c r="C9" s="148">
        <f>Назви!B3</f>
        <v>0</v>
      </c>
      <c r="D9" s="148">
        <f>Назви!C3</f>
        <v>0</v>
      </c>
      <c r="E9" s="149">
        <f>Назви!D3</f>
        <v>0</v>
      </c>
      <c r="F9" s="32">
        <f>VLOOKUP(H$2,Лист3!$A:$H,4,0)</f>
        <v>0.69989999999999997</v>
      </c>
      <c r="G9" s="150"/>
      <c r="H9" s="150"/>
      <c r="I9" s="3"/>
      <c r="J9" s="43"/>
      <c r="K9" s="54"/>
    </row>
    <row r="10" spans="1:29" ht="6.75" customHeight="1" x14ac:dyDescent="0.2">
      <c r="A10" s="1"/>
      <c r="B10" s="5"/>
      <c r="C10" s="2"/>
      <c r="D10" s="5"/>
      <c r="E10" s="2"/>
      <c r="F10" s="90">
        <v>1.0000000000000001E-5</v>
      </c>
      <c r="G10" s="36"/>
      <c r="H10" s="35"/>
      <c r="I10" s="2"/>
      <c r="J10" s="44"/>
      <c r="K10" s="54"/>
    </row>
    <row r="11" spans="1:29" ht="12.6" customHeight="1" x14ac:dyDescent="0.2">
      <c r="A11" s="1"/>
      <c r="B11" s="147" t="str">
        <f>Назви!A7</f>
        <v>Разовий комісія за переказ коштів, %</v>
      </c>
      <c r="C11" s="148">
        <f>Назви!B7</f>
        <v>0</v>
      </c>
      <c r="D11" s="148">
        <f>Назви!C7</f>
        <v>0</v>
      </c>
      <c r="E11" s="149">
        <f>Назви!D7</f>
        <v>0</v>
      </c>
      <c r="F11" s="32">
        <f>VLOOKUP(H$2,Лист3!$A:$H,5,0)</f>
        <v>0.04</v>
      </c>
      <c r="G11" s="150"/>
      <c r="H11" s="150"/>
      <c r="I11" s="3"/>
      <c r="J11" s="43"/>
      <c r="K11" s="110"/>
    </row>
    <row r="12" spans="1:29" ht="6.6" customHeight="1" x14ac:dyDescent="0.2">
      <c r="A12" s="1"/>
      <c r="B12" s="5"/>
      <c r="C12" s="2"/>
      <c r="D12" s="5"/>
      <c r="E12" s="2"/>
      <c r="F12" s="37"/>
      <c r="G12" s="36"/>
      <c r="H12" s="35"/>
      <c r="I12" s="2"/>
      <c r="J12" s="44"/>
      <c r="K12" s="110"/>
    </row>
    <row r="13" spans="1:29" x14ac:dyDescent="0.2">
      <c r="A13" s="1"/>
      <c r="B13" s="147" t="str">
        <f>Назви!A9</f>
        <v xml:space="preserve">Щомісячна плата за обслуговування кредитної заборгованості, % </v>
      </c>
      <c r="C13" s="148">
        <f>Назви!B9</f>
        <v>0</v>
      </c>
      <c r="D13" s="148">
        <f>Назви!C9</f>
        <v>0</v>
      </c>
      <c r="E13" s="149">
        <f>Назви!D9</f>
        <v>0</v>
      </c>
      <c r="F13" s="32">
        <f>VLOOKUP(H$2,Лист3!$A:$H,6,0)</f>
        <v>0</v>
      </c>
      <c r="G13" s="150"/>
      <c r="H13" s="150"/>
      <c r="I13" s="3"/>
      <c r="J13" s="43"/>
      <c r="K13" s="110"/>
    </row>
    <row r="14" spans="1:29" ht="6.75" customHeight="1" x14ac:dyDescent="0.2">
      <c r="A14" s="1"/>
      <c r="B14" s="5"/>
      <c r="C14" s="2"/>
      <c r="D14" s="5"/>
      <c r="E14" s="2"/>
      <c r="F14" s="9"/>
      <c r="G14" s="36"/>
      <c r="H14" s="35"/>
      <c r="I14" s="2"/>
      <c r="J14" s="44"/>
      <c r="K14" s="110"/>
    </row>
    <row r="15" spans="1:29" x14ac:dyDescent="0.2">
      <c r="A15" s="1"/>
      <c r="B15" s="147" t="str">
        <f>Назви!A11</f>
        <v>Термін кредитування (міс.)</v>
      </c>
      <c r="C15" s="148">
        <f>Назви!B11</f>
        <v>0</v>
      </c>
      <c r="D15" s="148">
        <f>Назви!C11</f>
        <v>0</v>
      </c>
      <c r="E15" s="149">
        <f>Назви!D11</f>
        <v>0</v>
      </c>
      <c r="F15" s="53">
        <f>VLOOKUP(H$2,Лист3!$A:$H,3,0)</f>
        <v>12</v>
      </c>
      <c r="G15" s="150"/>
      <c r="H15" s="150"/>
      <c r="I15" s="3"/>
      <c r="J15" s="43"/>
      <c r="K15" s="110"/>
    </row>
    <row r="16" spans="1:29" s="12" customFormat="1" ht="7.9" customHeight="1" x14ac:dyDescent="0.2">
      <c r="A16" s="1"/>
      <c r="B16" s="10"/>
      <c r="C16" s="48"/>
      <c r="D16" s="94"/>
      <c r="E16" s="111">
        <f>F5*F11</f>
        <v>4000</v>
      </c>
      <c r="F16" s="50"/>
      <c r="G16" s="96"/>
      <c r="H16" s="11"/>
      <c r="I16" s="1"/>
      <c r="J16" s="44"/>
      <c r="K16" s="110" t="str">
        <f>Лист3!A4</f>
        <v>Мобільний+ОТП, 60 міс</v>
      </c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</row>
    <row r="17" spans="1:29" s="12" customFormat="1" ht="11.25" customHeight="1" x14ac:dyDescent="0.2">
      <c r="A17" s="1"/>
      <c r="B17" s="10"/>
      <c r="C17" s="48"/>
      <c r="D17" s="94"/>
      <c r="E17" s="112">
        <f>E16+E3</f>
        <v>104000</v>
      </c>
      <c r="F17" s="50"/>
      <c r="G17" s="96"/>
      <c r="H17" s="11"/>
      <c r="I17" s="1"/>
      <c r="J17" s="99"/>
      <c r="K17" s="110" t="str">
        <f>Лист3!A5</f>
        <v>Мобільний+ОТП, 36 міс</v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</row>
    <row r="18" spans="1:29" s="12" customFormat="1" x14ac:dyDescent="0.2">
      <c r="A18" s="1"/>
      <c r="B18" s="151" t="str">
        <f>Назви!A14</f>
        <v>Орієнтовний платіж, грн.</v>
      </c>
      <c r="C18" s="152">
        <f>Назви!B14</f>
        <v>0</v>
      </c>
      <c r="D18" s="152">
        <f>Назви!C14</f>
        <v>0</v>
      </c>
      <c r="E18" s="153">
        <f>Назви!D14</f>
        <v>0</v>
      </c>
      <c r="F18" s="13">
        <f>PMT(F9/12,F15,-E17)+F13*E17</f>
        <v>12291.152396527919</v>
      </c>
      <c r="G18" s="154"/>
      <c r="H18" s="155"/>
      <c r="I18" s="102"/>
      <c r="J18" s="44"/>
      <c r="K18" s="110" t="str">
        <f>Лист3!A6</f>
        <v>Мобільний+ОТП, 24 міс</v>
      </c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</row>
    <row r="19" spans="1:29" s="12" customFormat="1" ht="7.15" customHeight="1" x14ac:dyDescent="0.2">
      <c r="A19" s="1"/>
      <c r="B19" s="15"/>
      <c r="C19" s="15"/>
      <c r="D19" s="15"/>
      <c r="E19" s="15"/>
      <c r="F19" s="16"/>
      <c r="G19" s="17"/>
      <c r="H19" s="18"/>
      <c r="I19" s="1"/>
      <c r="J19" s="45"/>
      <c r="K19" s="110" t="str">
        <f>Лист3!A7</f>
        <v>Мобільний+ОТП, 12 міс</v>
      </c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</row>
    <row r="20" spans="1:29" s="12" customFormat="1" x14ac:dyDescent="0.2">
      <c r="A20" s="1"/>
      <c r="B20" s="151" t="str">
        <f>Назви!A16</f>
        <v>Орієнтовні загальні витрати за кредитом, грн.</v>
      </c>
      <c r="C20" s="152">
        <f>Назви!B16</f>
        <v>0</v>
      </c>
      <c r="D20" s="152">
        <f>Назви!C16</f>
        <v>0</v>
      </c>
      <c r="E20" s="153">
        <f>Назви!D16</f>
        <v>0</v>
      </c>
      <c r="F20" s="13">
        <f>G113-E3</f>
        <v>47493.828758335061</v>
      </c>
      <c r="G20" s="156"/>
      <c r="H20" s="156"/>
      <c r="I20" s="1"/>
      <c r="J20" s="45"/>
      <c r="K20" s="110" t="e">
        <f>#REF!</f>
        <v>#REF!</v>
      </c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pans="1:29" s="12" customFormat="1" ht="7.15" customHeight="1" x14ac:dyDescent="0.2">
      <c r="A21" s="1"/>
      <c r="B21" s="19"/>
      <c r="C21" s="19"/>
      <c r="D21" s="19"/>
      <c r="E21" s="19"/>
      <c r="F21" s="20"/>
      <c r="G21" s="17"/>
      <c r="H21" s="18"/>
      <c r="I21" s="1"/>
      <c r="J21" s="45"/>
      <c r="K21" s="110" t="e">
        <f>#REF!</f>
        <v>#REF!</v>
      </c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1:29" s="12" customFormat="1" x14ac:dyDescent="0.2">
      <c r="A22" s="1"/>
      <c r="B22" s="151" t="str">
        <f>Назви!A18</f>
        <v>Орієнтовна загальна вартість кредиту, грн.</v>
      </c>
      <c r="C22" s="152">
        <f>Назви!B18</f>
        <v>0</v>
      </c>
      <c r="D22" s="152">
        <f>Назви!C18</f>
        <v>0</v>
      </c>
      <c r="E22" s="153">
        <f>Назви!D18</f>
        <v>0</v>
      </c>
      <c r="F22" s="13">
        <f>F7+F20</f>
        <v>151493.82875833509</v>
      </c>
      <c r="G22" s="150"/>
      <c r="H22" s="150"/>
      <c r="I22" s="1"/>
      <c r="J22" s="45"/>
      <c r="K22" s="110" t="e">
        <f>#REF!</f>
        <v>#REF!</v>
      </c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 s="12" customFormat="1" ht="7.15" customHeight="1" x14ac:dyDescent="0.2">
      <c r="A23" s="1"/>
      <c r="B23" s="15"/>
      <c r="C23" s="15"/>
      <c r="D23" s="15"/>
      <c r="E23" s="15"/>
      <c r="F23" s="9"/>
      <c r="G23" s="17"/>
      <c r="H23" s="18"/>
      <c r="I23" s="1"/>
      <c r="J23" s="1"/>
      <c r="K23" s="110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</row>
    <row r="24" spans="1:29" s="12" customFormat="1" x14ac:dyDescent="0.2">
      <c r="A24" s="1"/>
      <c r="B24" s="151" t="str">
        <f>Назви!A20</f>
        <v>Реальна річна процентна ставка, %</v>
      </c>
      <c r="C24" s="152"/>
      <c r="D24" s="152"/>
      <c r="E24" s="153"/>
      <c r="F24" s="32">
        <f ca="1">XIRR(G28:G112,C28:C112)</f>
        <v>1.1558435320854186</v>
      </c>
      <c r="G24" s="17"/>
      <c r="H24" s="18"/>
      <c r="I24" s="1"/>
      <c r="J24" s="1"/>
      <c r="K24" s="110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29" s="12" customFormat="1" ht="13.5" thickBot="1" x14ac:dyDescent="0.25">
      <c r="A25" s="1"/>
      <c r="B25" s="24"/>
      <c r="C25" s="15"/>
      <c r="D25" s="101"/>
      <c r="E25" s="25"/>
      <c r="F25" s="26"/>
      <c r="G25" s="18"/>
      <c r="H25" s="17"/>
      <c r="I25" s="1"/>
      <c r="J25" s="1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</row>
    <row r="26" spans="1:29" ht="18.75" thickBot="1" x14ac:dyDescent="0.25">
      <c r="A26" s="1"/>
      <c r="B26" s="157" t="str">
        <f>Назви!A29</f>
        <v>Орієнтовний порядок повернення кредиту</v>
      </c>
      <c r="C26" s="158"/>
      <c r="D26" s="158"/>
      <c r="E26" s="158"/>
      <c r="F26" s="158"/>
      <c r="G26" s="158"/>
      <c r="H26" s="159"/>
      <c r="I26" s="3"/>
      <c r="K26" s="110"/>
    </row>
    <row r="27" spans="1:29" ht="31.15" customHeight="1" thickBot="1" x14ac:dyDescent="0.25">
      <c r="A27" s="1"/>
      <c r="B27" s="114" t="s">
        <v>35</v>
      </c>
      <c r="C27" s="114" t="str">
        <f>Назви!A30</f>
        <v>Місяць</v>
      </c>
      <c r="D27" s="95" t="str">
        <f>Назви!C30</f>
        <v>Погашення суми кредиту, грн.</v>
      </c>
      <c r="E27" s="95" t="str">
        <f>Назви!D30</f>
        <v>Розмір щомісячної плати за обслуговування кредитної заборгованості, грн.</v>
      </c>
      <c r="F27" s="95" t="str">
        <f>Назви!E30</f>
        <v>Проценти за користування кредитом, грн.</v>
      </c>
      <c r="G27" s="160" t="str">
        <f>Назви!F30</f>
        <v>Сума платежу за розрахунковий період, грн.</v>
      </c>
      <c r="H27" s="161"/>
      <c r="I27" s="3"/>
      <c r="K27" s="110"/>
    </row>
    <row r="28" spans="1:29" ht="12.6" hidden="1" customHeight="1" thickBot="1" x14ac:dyDescent="0.25">
      <c r="A28" s="1"/>
      <c r="B28" s="91">
        <v>0</v>
      </c>
      <c r="C28" s="115">
        <f ca="1">TODAY()</f>
        <v>46070</v>
      </c>
      <c r="D28" s="92"/>
      <c r="E28" s="93"/>
      <c r="F28" s="92"/>
      <c r="G28" s="162">
        <f>-1*E3</f>
        <v>-100000</v>
      </c>
      <c r="H28" s="163"/>
      <c r="I28" s="3"/>
      <c r="K28" s="110"/>
    </row>
    <row r="29" spans="1:29" x14ac:dyDescent="0.2">
      <c r="A29" s="1">
        <v>1</v>
      </c>
      <c r="B29" s="130">
        <v>1</v>
      </c>
      <c r="C29" s="128">
        <f ca="1">DATE(YEAR(C28),MONTH(C28)+1,DAY(C28))</f>
        <v>46098</v>
      </c>
      <c r="D29" s="126">
        <f>IFERROR(PPMT($F$9/12,B29,$F$15,-$E$17),0)</f>
        <v>6225.352396527921</v>
      </c>
      <c r="E29" s="119">
        <v>0</v>
      </c>
      <c r="F29" s="119">
        <f>IFERROR(IPMT($F$9/12,B29,$F$15,-$F$7),0)</f>
        <v>6065.8</v>
      </c>
      <c r="G29" s="164">
        <f>SUM(D29:F29)</f>
        <v>12291.152396527921</v>
      </c>
      <c r="H29" s="165"/>
      <c r="I29" s="3"/>
      <c r="K29" s="110"/>
    </row>
    <row r="30" spans="1:29" x14ac:dyDescent="0.2">
      <c r="A30" s="1">
        <v>2</v>
      </c>
      <c r="B30" s="131">
        <v>2</v>
      </c>
      <c r="C30" s="129">
        <f t="shared" ref="C30:C112" ca="1" si="0">DATE(YEAR(C29),MONTH(C29)+1,DAY(C29))</f>
        <v>46129</v>
      </c>
      <c r="D30" s="127">
        <f t="shared" ref="D30:D112" si="1">IFERROR(PPMT($F$9/12,B30,$F$15,-$E$17),0)</f>
        <v>6588.4460750554126</v>
      </c>
      <c r="E30" s="120">
        <v>0</v>
      </c>
      <c r="F30" s="120">
        <f t="shared" ref="F30:F112" si="2">IFERROR(IPMT($F$9/12,B30,$F$15,-$F$7),0)</f>
        <v>5702.7063214725085</v>
      </c>
      <c r="G30" s="140">
        <f t="shared" ref="G30:G112" si="3">SUM(D30:F30)</f>
        <v>12291.152396527921</v>
      </c>
      <c r="H30" s="141"/>
      <c r="I30" s="3"/>
      <c r="K30" s="110"/>
    </row>
    <row r="31" spans="1:29" x14ac:dyDescent="0.2">
      <c r="A31" s="1">
        <v>3</v>
      </c>
      <c r="B31" s="131">
        <v>3</v>
      </c>
      <c r="C31" s="129">
        <f t="shared" ca="1" si="0"/>
        <v>46159</v>
      </c>
      <c r="D31" s="127">
        <f t="shared" si="1"/>
        <v>6972.7171923830192</v>
      </c>
      <c r="E31" s="120">
        <v>0</v>
      </c>
      <c r="F31" s="120">
        <f t="shared" si="2"/>
        <v>5318.4352041449038</v>
      </c>
      <c r="G31" s="140">
        <f t="shared" si="3"/>
        <v>12291.152396527923</v>
      </c>
      <c r="H31" s="141"/>
      <c r="I31" s="3"/>
      <c r="K31" s="110"/>
    </row>
    <row r="32" spans="1:29" x14ac:dyDescent="0.2">
      <c r="A32" s="1">
        <v>4</v>
      </c>
      <c r="B32" s="131">
        <v>4</v>
      </c>
      <c r="C32" s="129">
        <f t="shared" ca="1" si="0"/>
        <v>46190</v>
      </c>
      <c r="D32" s="127">
        <f t="shared" si="1"/>
        <v>7379.400922628759</v>
      </c>
      <c r="E32" s="120">
        <v>0</v>
      </c>
      <c r="F32" s="120">
        <f t="shared" si="2"/>
        <v>4911.751473899164</v>
      </c>
      <c r="G32" s="140">
        <f t="shared" si="3"/>
        <v>12291.152396527923</v>
      </c>
      <c r="H32" s="141"/>
      <c r="I32" s="3"/>
      <c r="K32" s="110"/>
    </row>
    <row r="33" spans="1:11" x14ac:dyDescent="0.2">
      <c r="A33" s="1">
        <v>5</v>
      </c>
      <c r="B33" s="131">
        <v>5</v>
      </c>
      <c r="C33" s="129">
        <f t="shared" ca="1" si="0"/>
        <v>46220</v>
      </c>
      <c r="D33" s="127">
        <f t="shared" si="1"/>
        <v>7809.8044814410814</v>
      </c>
      <c r="E33" s="120">
        <v>0</v>
      </c>
      <c r="F33" s="120">
        <f t="shared" si="2"/>
        <v>4481.3479150868407</v>
      </c>
      <c r="G33" s="140">
        <f t="shared" si="3"/>
        <v>12291.152396527923</v>
      </c>
      <c r="H33" s="141"/>
      <c r="I33" s="3"/>
      <c r="K33" s="110"/>
    </row>
    <row r="34" spans="1:11" x14ac:dyDescent="0.2">
      <c r="A34" s="1">
        <v>6</v>
      </c>
      <c r="B34" s="131">
        <v>6</v>
      </c>
      <c r="C34" s="129">
        <f t="shared" ca="1" si="0"/>
        <v>46251</v>
      </c>
      <c r="D34" s="127">
        <f t="shared" si="1"/>
        <v>8265.3113278211313</v>
      </c>
      <c r="E34" s="120">
        <v>0</v>
      </c>
      <c r="F34" s="120">
        <f t="shared" si="2"/>
        <v>4025.841068706789</v>
      </c>
      <c r="G34" s="140">
        <f t="shared" si="3"/>
        <v>12291.152396527919</v>
      </c>
      <c r="H34" s="141"/>
      <c r="I34" s="3"/>
      <c r="K34" s="110"/>
    </row>
    <row r="35" spans="1:11" x14ac:dyDescent="0.2">
      <c r="A35" s="1">
        <v>7</v>
      </c>
      <c r="B35" s="131">
        <v>7</v>
      </c>
      <c r="C35" s="129">
        <f t="shared" ca="1" si="0"/>
        <v>46282</v>
      </c>
      <c r="D35" s="127">
        <f t="shared" si="1"/>
        <v>8747.3856110162997</v>
      </c>
      <c r="E35" s="120">
        <v>0</v>
      </c>
      <c r="F35" s="120">
        <f t="shared" si="2"/>
        <v>3543.7667855116219</v>
      </c>
      <c r="G35" s="140">
        <f t="shared" si="3"/>
        <v>12291.152396527921</v>
      </c>
      <c r="H35" s="141"/>
      <c r="I35" s="3"/>
      <c r="K35" s="110"/>
    </row>
    <row r="36" spans="1:11" x14ac:dyDescent="0.2">
      <c r="A36" s="1">
        <v>8</v>
      </c>
      <c r="B36" s="131">
        <v>8</v>
      </c>
      <c r="C36" s="129">
        <f t="shared" ca="1" si="0"/>
        <v>46312</v>
      </c>
      <c r="D36" s="127">
        <f t="shared" si="1"/>
        <v>9257.576876778825</v>
      </c>
      <c r="E36" s="120">
        <v>0</v>
      </c>
      <c r="F36" s="120">
        <f t="shared" si="2"/>
        <v>3033.5755197490967</v>
      </c>
      <c r="G36" s="140">
        <f t="shared" si="3"/>
        <v>12291.152396527921</v>
      </c>
      <c r="H36" s="141"/>
      <c r="I36" s="3"/>
      <c r="K36" s="110"/>
    </row>
    <row r="37" spans="1:11" x14ac:dyDescent="0.2">
      <c r="A37" s="1">
        <v>9</v>
      </c>
      <c r="B37" s="131">
        <v>9</v>
      </c>
      <c r="C37" s="129">
        <f t="shared" ca="1" si="0"/>
        <v>46343</v>
      </c>
      <c r="D37" s="127">
        <f t="shared" si="1"/>
        <v>9797.5250481169478</v>
      </c>
      <c r="E37" s="120">
        <v>0</v>
      </c>
      <c r="F37" s="120">
        <f t="shared" si="2"/>
        <v>2493.6273484109715</v>
      </c>
      <c r="G37" s="140">
        <f t="shared" si="3"/>
        <v>12291.152396527919</v>
      </c>
      <c r="H37" s="141"/>
      <c r="I37" s="3"/>
      <c r="K37" s="110"/>
    </row>
    <row r="38" spans="1:11" x14ac:dyDescent="0.2">
      <c r="A38" s="1">
        <v>10</v>
      </c>
      <c r="B38" s="131">
        <v>10</v>
      </c>
      <c r="C38" s="129">
        <f t="shared" ca="1" si="0"/>
        <v>46373</v>
      </c>
      <c r="D38" s="127">
        <f t="shared" si="1"/>
        <v>10368.96569654837</v>
      </c>
      <c r="E38" s="120">
        <v>0</v>
      </c>
      <c r="F38" s="120">
        <f t="shared" si="2"/>
        <v>1922.1866999795504</v>
      </c>
      <c r="G38" s="140">
        <f t="shared" si="3"/>
        <v>12291.152396527921</v>
      </c>
      <c r="H38" s="141"/>
      <c r="I38" s="3"/>
      <c r="K38" s="110"/>
    </row>
    <row r="39" spans="1:11" x14ac:dyDescent="0.2">
      <c r="A39" s="1">
        <v>22</v>
      </c>
      <c r="B39" s="131">
        <v>11</v>
      </c>
      <c r="C39" s="129">
        <f t="shared" ca="1" si="0"/>
        <v>46404</v>
      </c>
      <c r="D39" s="127">
        <f t="shared" si="1"/>
        <v>10973.735620799553</v>
      </c>
      <c r="E39" s="120">
        <v>0</v>
      </c>
      <c r="F39" s="120">
        <f t="shared" si="2"/>
        <v>1317.4167757283667</v>
      </c>
      <c r="G39" s="140">
        <f t="shared" si="3"/>
        <v>12291.152396527919</v>
      </c>
      <c r="H39" s="141"/>
      <c r="I39" s="3"/>
      <c r="K39" s="110"/>
    </row>
    <row r="40" spans="1:11" x14ac:dyDescent="0.2">
      <c r="A40" s="1">
        <v>22</v>
      </c>
      <c r="B40" s="131">
        <v>12</v>
      </c>
      <c r="C40" s="129">
        <f t="shared" ca="1" si="0"/>
        <v>46435</v>
      </c>
      <c r="D40" s="127">
        <f t="shared" si="1"/>
        <v>11613.778750882688</v>
      </c>
      <c r="E40" s="120">
        <v>0</v>
      </c>
      <c r="F40" s="120">
        <f t="shared" si="2"/>
        <v>677.37364564523284</v>
      </c>
      <c r="G40" s="140">
        <f t="shared" si="3"/>
        <v>12291.152396527921</v>
      </c>
      <c r="H40" s="141"/>
      <c r="I40" s="3"/>
      <c r="K40" s="110"/>
    </row>
    <row r="41" spans="1:11" x14ac:dyDescent="0.2">
      <c r="A41" s="1">
        <v>13</v>
      </c>
      <c r="B41" s="131">
        <v>13</v>
      </c>
      <c r="C41" s="129">
        <f t="shared" ca="1" si="0"/>
        <v>46463</v>
      </c>
      <c r="D41" s="127">
        <f t="shared" si="1"/>
        <v>0</v>
      </c>
      <c r="E41" s="120">
        <v>0</v>
      </c>
      <c r="F41" s="120">
        <f t="shared" si="2"/>
        <v>0</v>
      </c>
      <c r="G41" s="140">
        <f t="shared" si="3"/>
        <v>0</v>
      </c>
      <c r="H41" s="141"/>
      <c r="I41" s="3"/>
      <c r="K41" s="110"/>
    </row>
    <row r="42" spans="1:11" x14ac:dyDescent="0.2">
      <c r="A42" s="1">
        <v>14</v>
      </c>
      <c r="B42" s="131">
        <v>14</v>
      </c>
      <c r="C42" s="129">
        <f t="shared" ca="1" si="0"/>
        <v>46494</v>
      </c>
      <c r="D42" s="127">
        <f t="shared" si="1"/>
        <v>0</v>
      </c>
      <c r="E42" s="120">
        <v>0</v>
      </c>
      <c r="F42" s="120">
        <f t="shared" si="2"/>
        <v>0</v>
      </c>
      <c r="G42" s="140">
        <f t="shared" si="3"/>
        <v>0</v>
      </c>
      <c r="H42" s="141"/>
      <c r="I42" s="3"/>
      <c r="K42" s="110"/>
    </row>
    <row r="43" spans="1:11" x14ac:dyDescent="0.2">
      <c r="A43" s="1">
        <v>15</v>
      </c>
      <c r="B43" s="131">
        <v>15</v>
      </c>
      <c r="C43" s="129">
        <f t="shared" ca="1" si="0"/>
        <v>46524</v>
      </c>
      <c r="D43" s="127">
        <f t="shared" si="1"/>
        <v>0</v>
      </c>
      <c r="E43" s="120">
        <v>0</v>
      </c>
      <c r="F43" s="120">
        <f t="shared" si="2"/>
        <v>0</v>
      </c>
      <c r="G43" s="140">
        <f t="shared" si="3"/>
        <v>0</v>
      </c>
      <c r="H43" s="141"/>
      <c r="I43" s="3"/>
      <c r="K43" s="110"/>
    </row>
    <row r="44" spans="1:11" x14ac:dyDescent="0.2">
      <c r="A44" s="1">
        <v>16</v>
      </c>
      <c r="B44" s="131">
        <v>16</v>
      </c>
      <c r="C44" s="129">
        <f t="shared" ca="1" si="0"/>
        <v>46555</v>
      </c>
      <c r="D44" s="127">
        <f t="shared" si="1"/>
        <v>0</v>
      </c>
      <c r="E44" s="120">
        <v>0</v>
      </c>
      <c r="F44" s="120">
        <f t="shared" si="2"/>
        <v>0</v>
      </c>
      <c r="G44" s="140">
        <f t="shared" si="3"/>
        <v>0</v>
      </c>
      <c r="H44" s="141"/>
      <c r="I44" s="3"/>
      <c r="K44" s="110"/>
    </row>
    <row r="45" spans="1:11" x14ac:dyDescent="0.2">
      <c r="A45" s="1">
        <v>22</v>
      </c>
      <c r="B45" s="131">
        <v>17</v>
      </c>
      <c r="C45" s="129">
        <f t="shared" ca="1" si="0"/>
        <v>46585</v>
      </c>
      <c r="D45" s="127">
        <f t="shared" si="1"/>
        <v>0</v>
      </c>
      <c r="E45" s="120">
        <v>0</v>
      </c>
      <c r="F45" s="120">
        <f t="shared" si="2"/>
        <v>0</v>
      </c>
      <c r="G45" s="140">
        <f t="shared" si="3"/>
        <v>0</v>
      </c>
      <c r="H45" s="141"/>
      <c r="I45" s="3"/>
      <c r="K45" s="110"/>
    </row>
    <row r="46" spans="1:11" x14ac:dyDescent="0.2">
      <c r="A46" s="1">
        <v>22</v>
      </c>
      <c r="B46" s="131">
        <v>18</v>
      </c>
      <c r="C46" s="129">
        <f t="shared" ca="1" si="0"/>
        <v>46616</v>
      </c>
      <c r="D46" s="127">
        <f t="shared" si="1"/>
        <v>0</v>
      </c>
      <c r="E46" s="120">
        <v>0</v>
      </c>
      <c r="F46" s="120">
        <f t="shared" si="2"/>
        <v>0</v>
      </c>
      <c r="G46" s="140">
        <f t="shared" si="3"/>
        <v>0</v>
      </c>
      <c r="H46" s="141"/>
      <c r="I46" s="3"/>
      <c r="K46" s="110"/>
    </row>
    <row r="47" spans="1:11" x14ac:dyDescent="0.2">
      <c r="A47" s="1">
        <v>19</v>
      </c>
      <c r="B47" s="131">
        <v>19</v>
      </c>
      <c r="C47" s="129">
        <f t="shared" ca="1" si="0"/>
        <v>46647</v>
      </c>
      <c r="D47" s="127">
        <f t="shared" si="1"/>
        <v>0</v>
      </c>
      <c r="E47" s="120">
        <v>0</v>
      </c>
      <c r="F47" s="120">
        <f t="shared" si="2"/>
        <v>0</v>
      </c>
      <c r="G47" s="140">
        <f t="shared" si="3"/>
        <v>0</v>
      </c>
      <c r="H47" s="141"/>
      <c r="I47" s="3"/>
      <c r="K47" s="110"/>
    </row>
    <row r="48" spans="1:11" x14ac:dyDescent="0.2">
      <c r="A48" s="1">
        <v>20</v>
      </c>
      <c r="B48" s="131">
        <v>20</v>
      </c>
      <c r="C48" s="129">
        <f t="shared" ca="1" si="0"/>
        <v>46677</v>
      </c>
      <c r="D48" s="127">
        <f t="shared" si="1"/>
        <v>0</v>
      </c>
      <c r="E48" s="120">
        <v>0</v>
      </c>
      <c r="F48" s="120">
        <f t="shared" si="2"/>
        <v>0</v>
      </c>
      <c r="G48" s="140">
        <f t="shared" si="3"/>
        <v>0</v>
      </c>
      <c r="H48" s="141"/>
      <c r="I48" s="3"/>
      <c r="K48" s="110"/>
    </row>
    <row r="49" spans="1:11" x14ac:dyDescent="0.2">
      <c r="A49" s="49">
        <v>21</v>
      </c>
      <c r="B49" s="131">
        <v>21</v>
      </c>
      <c r="C49" s="129">
        <f t="shared" ca="1" si="0"/>
        <v>46708</v>
      </c>
      <c r="D49" s="127">
        <f t="shared" si="1"/>
        <v>0</v>
      </c>
      <c r="E49" s="120">
        <v>0</v>
      </c>
      <c r="F49" s="120">
        <f t="shared" si="2"/>
        <v>0</v>
      </c>
      <c r="G49" s="140">
        <f t="shared" si="3"/>
        <v>0</v>
      </c>
      <c r="H49" s="141"/>
      <c r="I49" s="3"/>
      <c r="K49" s="110"/>
    </row>
    <row r="50" spans="1:11" x14ac:dyDescent="0.2">
      <c r="A50" s="49">
        <v>22</v>
      </c>
      <c r="B50" s="131">
        <v>22</v>
      </c>
      <c r="C50" s="129">
        <f t="shared" ca="1" si="0"/>
        <v>46738</v>
      </c>
      <c r="D50" s="127">
        <f t="shared" si="1"/>
        <v>0</v>
      </c>
      <c r="E50" s="120">
        <v>0</v>
      </c>
      <c r="F50" s="120">
        <f t="shared" si="2"/>
        <v>0</v>
      </c>
      <c r="G50" s="140">
        <f t="shared" si="3"/>
        <v>0</v>
      </c>
      <c r="H50" s="141"/>
      <c r="I50" s="3"/>
    </row>
    <row r="51" spans="1:11" x14ac:dyDescent="0.2">
      <c r="A51" s="49">
        <v>25</v>
      </c>
      <c r="B51" s="131">
        <v>23</v>
      </c>
      <c r="C51" s="129">
        <f t="shared" ca="1" si="0"/>
        <v>46769</v>
      </c>
      <c r="D51" s="127">
        <f t="shared" si="1"/>
        <v>0</v>
      </c>
      <c r="E51" s="120">
        <v>0</v>
      </c>
      <c r="F51" s="120">
        <f t="shared" si="2"/>
        <v>0</v>
      </c>
      <c r="G51" s="140">
        <f t="shared" si="3"/>
        <v>0</v>
      </c>
      <c r="H51" s="141"/>
      <c r="I51" s="3"/>
    </row>
    <row r="52" spans="1:11" x14ac:dyDescent="0.2">
      <c r="A52" s="49"/>
      <c r="B52" s="131">
        <v>24</v>
      </c>
      <c r="C52" s="129">
        <f t="shared" ca="1" si="0"/>
        <v>46800</v>
      </c>
      <c r="D52" s="127">
        <f t="shared" si="1"/>
        <v>0</v>
      </c>
      <c r="E52" s="120">
        <v>0</v>
      </c>
      <c r="F52" s="120">
        <f t="shared" si="2"/>
        <v>0</v>
      </c>
      <c r="G52" s="140">
        <f t="shared" ref="G52:G88" si="4">SUM(D52:F52)</f>
        <v>0</v>
      </c>
      <c r="H52" s="141"/>
      <c r="I52" s="3"/>
    </row>
    <row r="53" spans="1:11" x14ac:dyDescent="0.2">
      <c r="A53" s="49"/>
      <c r="B53" s="131">
        <v>25</v>
      </c>
      <c r="C53" s="129">
        <f t="shared" ca="1" si="0"/>
        <v>46829</v>
      </c>
      <c r="D53" s="127">
        <f t="shared" si="1"/>
        <v>0</v>
      </c>
      <c r="E53" s="120">
        <v>0</v>
      </c>
      <c r="F53" s="120">
        <f t="shared" si="2"/>
        <v>0</v>
      </c>
      <c r="G53" s="140">
        <f t="shared" si="4"/>
        <v>0</v>
      </c>
      <c r="H53" s="141"/>
      <c r="I53" s="3"/>
    </row>
    <row r="54" spans="1:11" x14ac:dyDescent="0.2">
      <c r="A54" s="49"/>
      <c r="B54" s="131">
        <v>26</v>
      </c>
      <c r="C54" s="129">
        <f t="shared" ca="1" si="0"/>
        <v>46860</v>
      </c>
      <c r="D54" s="127">
        <f t="shared" si="1"/>
        <v>0</v>
      </c>
      <c r="E54" s="120">
        <v>0</v>
      </c>
      <c r="F54" s="120">
        <f t="shared" si="2"/>
        <v>0</v>
      </c>
      <c r="G54" s="140">
        <f t="shared" si="4"/>
        <v>0</v>
      </c>
      <c r="H54" s="141"/>
      <c r="I54" s="3"/>
    </row>
    <row r="55" spans="1:11" x14ac:dyDescent="0.2">
      <c r="A55" s="49"/>
      <c r="B55" s="131">
        <v>27</v>
      </c>
      <c r="C55" s="129">
        <f t="shared" ca="1" si="0"/>
        <v>46890</v>
      </c>
      <c r="D55" s="127">
        <f t="shared" si="1"/>
        <v>0</v>
      </c>
      <c r="E55" s="120">
        <v>0</v>
      </c>
      <c r="F55" s="120">
        <f t="shared" si="2"/>
        <v>0</v>
      </c>
      <c r="G55" s="140">
        <f t="shared" si="4"/>
        <v>0</v>
      </c>
      <c r="H55" s="141"/>
      <c r="I55" s="3"/>
    </row>
    <row r="56" spans="1:11" x14ac:dyDescent="0.2">
      <c r="A56" s="49"/>
      <c r="B56" s="131">
        <v>28</v>
      </c>
      <c r="C56" s="129">
        <f t="shared" ca="1" si="0"/>
        <v>46921</v>
      </c>
      <c r="D56" s="127">
        <f t="shared" si="1"/>
        <v>0</v>
      </c>
      <c r="E56" s="120">
        <v>0</v>
      </c>
      <c r="F56" s="120">
        <f t="shared" si="2"/>
        <v>0</v>
      </c>
      <c r="G56" s="140">
        <f t="shared" si="4"/>
        <v>0</v>
      </c>
      <c r="H56" s="141"/>
      <c r="I56" s="3"/>
    </row>
    <row r="57" spans="1:11" x14ac:dyDescent="0.2">
      <c r="A57" s="49"/>
      <c r="B57" s="131">
        <v>29</v>
      </c>
      <c r="C57" s="129">
        <f t="shared" ca="1" si="0"/>
        <v>46951</v>
      </c>
      <c r="D57" s="127">
        <f t="shared" si="1"/>
        <v>0</v>
      </c>
      <c r="E57" s="120">
        <v>0</v>
      </c>
      <c r="F57" s="120">
        <f t="shared" si="2"/>
        <v>0</v>
      </c>
      <c r="G57" s="140">
        <f t="shared" si="4"/>
        <v>0</v>
      </c>
      <c r="H57" s="141"/>
      <c r="I57" s="3"/>
    </row>
    <row r="58" spans="1:11" x14ac:dyDescent="0.2">
      <c r="A58" s="49"/>
      <c r="B58" s="131">
        <v>30</v>
      </c>
      <c r="C58" s="129">
        <f t="shared" ca="1" si="0"/>
        <v>46982</v>
      </c>
      <c r="D58" s="127">
        <f t="shared" si="1"/>
        <v>0</v>
      </c>
      <c r="E58" s="120">
        <v>0</v>
      </c>
      <c r="F58" s="120">
        <f t="shared" si="2"/>
        <v>0</v>
      </c>
      <c r="G58" s="140">
        <f t="shared" si="4"/>
        <v>0</v>
      </c>
      <c r="H58" s="141"/>
      <c r="I58" s="3"/>
    </row>
    <row r="59" spans="1:11" x14ac:dyDescent="0.2">
      <c r="A59" s="49"/>
      <c r="B59" s="131">
        <v>31</v>
      </c>
      <c r="C59" s="129">
        <f t="shared" ca="1" si="0"/>
        <v>47013</v>
      </c>
      <c r="D59" s="127">
        <f t="shared" si="1"/>
        <v>0</v>
      </c>
      <c r="E59" s="120">
        <v>0</v>
      </c>
      <c r="F59" s="120">
        <f t="shared" si="2"/>
        <v>0</v>
      </c>
      <c r="G59" s="140">
        <f t="shared" si="4"/>
        <v>0</v>
      </c>
      <c r="H59" s="141"/>
      <c r="I59" s="3"/>
    </row>
    <row r="60" spans="1:11" x14ac:dyDescent="0.2">
      <c r="A60" s="49"/>
      <c r="B60" s="131">
        <v>32</v>
      </c>
      <c r="C60" s="129">
        <f t="shared" ca="1" si="0"/>
        <v>47043</v>
      </c>
      <c r="D60" s="127">
        <f t="shared" si="1"/>
        <v>0</v>
      </c>
      <c r="E60" s="120">
        <v>0</v>
      </c>
      <c r="F60" s="120">
        <f t="shared" si="2"/>
        <v>0</v>
      </c>
      <c r="G60" s="140">
        <f t="shared" si="4"/>
        <v>0</v>
      </c>
      <c r="H60" s="141"/>
      <c r="I60" s="3"/>
    </row>
    <row r="61" spans="1:11" x14ac:dyDescent="0.2">
      <c r="A61" s="49"/>
      <c r="B61" s="131">
        <v>33</v>
      </c>
      <c r="C61" s="129">
        <f t="shared" ca="1" si="0"/>
        <v>47074</v>
      </c>
      <c r="D61" s="127">
        <f t="shared" si="1"/>
        <v>0</v>
      </c>
      <c r="E61" s="120">
        <v>0</v>
      </c>
      <c r="F61" s="120">
        <f t="shared" si="2"/>
        <v>0</v>
      </c>
      <c r="G61" s="140">
        <f t="shared" si="4"/>
        <v>0</v>
      </c>
      <c r="H61" s="141"/>
      <c r="I61" s="3"/>
    </row>
    <row r="62" spans="1:11" x14ac:dyDescent="0.2">
      <c r="A62" s="49"/>
      <c r="B62" s="131">
        <v>34</v>
      </c>
      <c r="C62" s="129">
        <f t="shared" ca="1" si="0"/>
        <v>47104</v>
      </c>
      <c r="D62" s="127">
        <f t="shared" si="1"/>
        <v>0</v>
      </c>
      <c r="E62" s="120">
        <v>0</v>
      </c>
      <c r="F62" s="120">
        <f t="shared" si="2"/>
        <v>0</v>
      </c>
      <c r="G62" s="140">
        <f t="shared" si="4"/>
        <v>0</v>
      </c>
      <c r="H62" s="141"/>
      <c r="I62" s="3"/>
    </row>
    <row r="63" spans="1:11" x14ac:dyDescent="0.2">
      <c r="A63" s="49"/>
      <c r="B63" s="131">
        <v>35</v>
      </c>
      <c r="C63" s="129">
        <f t="shared" ca="1" si="0"/>
        <v>47135</v>
      </c>
      <c r="D63" s="127">
        <f t="shared" si="1"/>
        <v>0</v>
      </c>
      <c r="E63" s="120">
        <v>0</v>
      </c>
      <c r="F63" s="120">
        <f t="shared" si="2"/>
        <v>0</v>
      </c>
      <c r="G63" s="140">
        <f t="shared" si="4"/>
        <v>0</v>
      </c>
      <c r="H63" s="141"/>
      <c r="I63" s="3"/>
    </row>
    <row r="64" spans="1:11" x14ac:dyDescent="0.2">
      <c r="A64" s="49"/>
      <c r="B64" s="131">
        <v>36</v>
      </c>
      <c r="C64" s="129">
        <f t="shared" ca="1" si="0"/>
        <v>47166</v>
      </c>
      <c r="D64" s="127">
        <f t="shared" si="1"/>
        <v>0</v>
      </c>
      <c r="E64" s="120">
        <v>0</v>
      </c>
      <c r="F64" s="120">
        <f t="shared" si="2"/>
        <v>0</v>
      </c>
      <c r="G64" s="140">
        <f t="shared" si="4"/>
        <v>0</v>
      </c>
      <c r="H64" s="141"/>
      <c r="I64" s="3"/>
    </row>
    <row r="65" spans="1:9" x14ac:dyDescent="0.2">
      <c r="A65" s="49"/>
      <c r="B65" s="131">
        <v>37</v>
      </c>
      <c r="C65" s="129">
        <f t="shared" ca="1" si="0"/>
        <v>47194</v>
      </c>
      <c r="D65" s="127">
        <f t="shared" si="1"/>
        <v>0</v>
      </c>
      <c r="E65" s="120">
        <v>0</v>
      </c>
      <c r="F65" s="120">
        <f t="shared" si="2"/>
        <v>0</v>
      </c>
      <c r="G65" s="140">
        <f t="shared" si="4"/>
        <v>0</v>
      </c>
      <c r="H65" s="141"/>
      <c r="I65" s="3"/>
    </row>
    <row r="66" spans="1:9" x14ac:dyDescent="0.2">
      <c r="A66" s="49"/>
      <c r="B66" s="131">
        <v>38</v>
      </c>
      <c r="C66" s="129">
        <f t="shared" ca="1" si="0"/>
        <v>47225</v>
      </c>
      <c r="D66" s="127">
        <f t="shared" si="1"/>
        <v>0</v>
      </c>
      <c r="E66" s="120">
        <v>0</v>
      </c>
      <c r="F66" s="120">
        <f t="shared" si="2"/>
        <v>0</v>
      </c>
      <c r="G66" s="140">
        <f t="shared" si="4"/>
        <v>0</v>
      </c>
      <c r="H66" s="141"/>
      <c r="I66" s="3"/>
    </row>
    <row r="67" spans="1:9" x14ac:dyDescent="0.2">
      <c r="A67" s="49"/>
      <c r="B67" s="131">
        <v>39</v>
      </c>
      <c r="C67" s="129">
        <f t="shared" ca="1" si="0"/>
        <v>47255</v>
      </c>
      <c r="D67" s="127">
        <f t="shared" si="1"/>
        <v>0</v>
      </c>
      <c r="E67" s="120">
        <v>0</v>
      </c>
      <c r="F67" s="120">
        <f t="shared" si="2"/>
        <v>0</v>
      </c>
      <c r="G67" s="140">
        <f t="shared" si="4"/>
        <v>0</v>
      </c>
      <c r="H67" s="141"/>
      <c r="I67" s="3"/>
    </row>
    <row r="68" spans="1:9" x14ac:dyDescent="0.2">
      <c r="A68" s="49"/>
      <c r="B68" s="131">
        <v>40</v>
      </c>
      <c r="C68" s="129">
        <f t="shared" ca="1" si="0"/>
        <v>47286</v>
      </c>
      <c r="D68" s="127">
        <f t="shared" si="1"/>
        <v>0</v>
      </c>
      <c r="E68" s="120">
        <v>0</v>
      </c>
      <c r="F68" s="120">
        <f t="shared" si="2"/>
        <v>0</v>
      </c>
      <c r="G68" s="140">
        <f t="shared" si="4"/>
        <v>0</v>
      </c>
      <c r="H68" s="141"/>
      <c r="I68" s="3"/>
    </row>
    <row r="69" spans="1:9" x14ac:dyDescent="0.2">
      <c r="A69" s="49"/>
      <c r="B69" s="131">
        <v>41</v>
      </c>
      <c r="C69" s="129">
        <f t="shared" ca="1" si="0"/>
        <v>47316</v>
      </c>
      <c r="D69" s="127">
        <f t="shared" si="1"/>
        <v>0</v>
      </c>
      <c r="E69" s="120">
        <v>0</v>
      </c>
      <c r="F69" s="120">
        <f t="shared" si="2"/>
        <v>0</v>
      </c>
      <c r="G69" s="140">
        <f t="shared" si="4"/>
        <v>0</v>
      </c>
      <c r="H69" s="141"/>
      <c r="I69" s="3"/>
    </row>
    <row r="70" spans="1:9" x14ac:dyDescent="0.2">
      <c r="A70" s="49"/>
      <c r="B70" s="131">
        <v>42</v>
      </c>
      <c r="C70" s="129">
        <f t="shared" ca="1" si="0"/>
        <v>47347</v>
      </c>
      <c r="D70" s="127">
        <f t="shared" si="1"/>
        <v>0</v>
      </c>
      <c r="E70" s="120">
        <v>0</v>
      </c>
      <c r="F70" s="120">
        <f t="shared" si="2"/>
        <v>0</v>
      </c>
      <c r="G70" s="140">
        <f t="shared" si="4"/>
        <v>0</v>
      </c>
      <c r="H70" s="141"/>
      <c r="I70" s="3"/>
    </row>
    <row r="71" spans="1:9" x14ac:dyDescent="0.2">
      <c r="A71" s="49"/>
      <c r="B71" s="131">
        <v>43</v>
      </c>
      <c r="C71" s="129">
        <f t="shared" ca="1" si="0"/>
        <v>47378</v>
      </c>
      <c r="D71" s="127">
        <f t="shared" si="1"/>
        <v>0</v>
      </c>
      <c r="E71" s="120">
        <v>0</v>
      </c>
      <c r="F71" s="120">
        <f t="shared" si="2"/>
        <v>0</v>
      </c>
      <c r="G71" s="140">
        <f t="shared" si="4"/>
        <v>0</v>
      </c>
      <c r="H71" s="141"/>
      <c r="I71" s="3"/>
    </row>
    <row r="72" spans="1:9" x14ac:dyDescent="0.2">
      <c r="A72" s="49"/>
      <c r="B72" s="131">
        <v>44</v>
      </c>
      <c r="C72" s="129">
        <f t="shared" ca="1" si="0"/>
        <v>47408</v>
      </c>
      <c r="D72" s="127">
        <f t="shared" si="1"/>
        <v>0</v>
      </c>
      <c r="E72" s="120">
        <v>0</v>
      </c>
      <c r="F72" s="120">
        <f t="shared" si="2"/>
        <v>0</v>
      </c>
      <c r="G72" s="140">
        <f t="shared" si="4"/>
        <v>0</v>
      </c>
      <c r="H72" s="141"/>
      <c r="I72" s="3"/>
    </row>
    <row r="73" spans="1:9" x14ac:dyDescent="0.2">
      <c r="A73" s="49"/>
      <c r="B73" s="131">
        <v>45</v>
      </c>
      <c r="C73" s="129">
        <f t="shared" ca="1" si="0"/>
        <v>47439</v>
      </c>
      <c r="D73" s="127">
        <f t="shared" si="1"/>
        <v>0</v>
      </c>
      <c r="E73" s="120">
        <v>0</v>
      </c>
      <c r="F73" s="120">
        <f t="shared" si="2"/>
        <v>0</v>
      </c>
      <c r="G73" s="140">
        <f t="shared" si="4"/>
        <v>0</v>
      </c>
      <c r="H73" s="141"/>
      <c r="I73" s="3"/>
    </row>
    <row r="74" spans="1:9" x14ac:dyDescent="0.2">
      <c r="A74" s="49"/>
      <c r="B74" s="131">
        <v>46</v>
      </c>
      <c r="C74" s="129">
        <f t="shared" ca="1" si="0"/>
        <v>47469</v>
      </c>
      <c r="D74" s="127">
        <f t="shared" si="1"/>
        <v>0</v>
      </c>
      <c r="E74" s="120">
        <v>0</v>
      </c>
      <c r="F74" s="120">
        <f t="shared" si="2"/>
        <v>0</v>
      </c>
      <c r="G74" s="140">
        <f t="shared" si="4"/>
        <v>0</v>
      </c>
      <c r="H74" s="141"/>
      <c r="I74" s="3"/>
    </row>
    <row r="75" spans="1:9" x14ac:dyDescent="0.2">
      <c r="A75" s="49"/>
      <c r="B75" s="131">
        <v>47</v>
      </c>
      <c r="C75" s="129">
        <f t="shared" ca="1" si="0"/>
        <v>47500</v>
      </c>
      <c r="D75" s="127">
        <f t="shared" si="1"/>
        <v>0</v>
      </c>
      <c r="E75" s="120">
        <v>0</v>
      </c>
      <c r="F75" s="120">
        <f t="shared" si="2"/>
        <v>0</v>
      </c>
      <c r="G75" s="140">
        <f t="shared" si="4"/>
        <v>0</v>
      </c>
      <c r="H75" s="141"/>
      <c r="I75" s="3"/>
    </row>
    <row r="76" spans="1:9" x14ac:dyDescent="0.2">
      <c r="A76" s="49"/>
      <c r="B76" s="131">
        <v>48</v>
      </c>
      <c r="C76" s="129">
        <f t="shared" ca="1" si="0"/>
        <v>47531</v>
      </c>
      <c r="D76" s="127">
        <f t="shared" si="1"/>
        <v>0</v>
      </c>
      <c r="E76" s="120">
        <v>0</v>
      </c>
      <c r="F76" s="120">
        <f t="shared" si="2"/>
        <v>0</v>
      </c>
      <c r="G76" s="140">
        <f t="shared" si="4"/>
        <v>0</v>
      </c>
      <c r="H76" s="141"/>
      <c r="I76" s="3"/>
    </row>
    <row r="77" spans="1:9" x14ac:dyDescent="0.2">
      <c r="A77" s="49"/>
      <c r="B77" s="131">
        <v>49</v>
      </c>
      <c r="C77" s="129">
        <f t="shared" ca="1" si="0"/>
        <v>47559</v>
      </c>
      <c r="D77" s="127">
        <f t="shared" si="1"/>
        <v>0</v>
      </c>
      <c r="E77" s="120">
        <v>0</v>
      </c>
      <c r="F77" s="120">
        <f t="shared" si="2"/>
        <v>0</v>
      </c>
      <c r="G77" s="140">
        <f t="shared" si="4"/>
        <v>0</v>
      </c>
      <c r="H77" s="141"/>
      <c r="I77" s="3"/>
    </row>
    <row r="78" spans="1:9" x14ac:dyDescent="0.2">
      <c r="A78" s="49"/>
      <c r="B78" s="131">
        <v>50</v>
      </c>
      <c r="C78" s="129">
        <f t="shared" ca="1" si="0"/>
        <v>47590</v>
      </c>
      <c r="D78" s="127">
        <f t="shared" si="1"/>
        <v>0</v>
      </c>
      <c r="E78" s="120">
        <v>0</v>
      </c>
      <c r="F78" s="120">
        <f t="shared" si="2"/>
        <v>0</v>
      </c>
      <c r="G78" s="140">
        <f t="shared" si="4"/>
        <v>0</v>
      </c>
      <c r="H78" s="141"/>
      <c r="I78" s="3"/>
    </row>
    <row r="79" spans="1:9" x14ac:dyDescent="0.2">
      <c r="A79" s="49"/>
      <c r="B79" s="131">
        <v>51</v>
      </c>
      <c r="C79" s="129">
        <f t="shared" ca="1" si="0"/>
        <v>47620</v>
      </c>
      <c r="D79" s="127">
        <f t="shared" si="1"/>
        <v>0</v>
      </c>
      <c r="E79" s="120">
        <v>0</v>
      </c>
      <c r="F79" s="120">
        <f t="shared" si="2"/>
        <v>0</v>
      </c>
      <c r="G79" s="140">
        <f t="shared" si="4"/>
        <v>0</v>
      </c>
      <c r="H79" s="141"/>
      <c r="I79" s="3"/>
    </row>
    <row r="80" spans="1:9" x14ac:dyDescent="0.2">
      <c r="A80" s="49"/>
      <c r="B80" s="131">
        <v>52</v>
      </c>
      <c r="C80" s="129">
        <f t="shared" ca="1" si="0"/>
        <v>47651</v>
      </c>
      <c r="D80" s="127">
        <f t="shared" si="1"/>
        <v>0</v>
      </c>
      <c r="E80" s="120">
        <v>0</v>
      </c>
      <c r="F80" s="120">
        <f t="shared" si="2"/>
        <v>0</v>
      </c>
      <c r="G80" s="140">
        <f t="shared" si="4"/>
        <v>0</v>
      </c>
      <c r="H80" s="141"/>
      <c r="I80" s="3"/>
    </row>
    <row r="81" spans="1:10" x14ac:dyDescent="0.2">
      <c r="A81" s="49"/>
      <c r="B81" s="131">
        <v>53</v>
      </c>
      <c r="C81" s="129">
        <f t="shared" ca="1" si="0"/>
        <v>47681</v>
      </c>
      <c r="D81" s="127">
        <f t="shared" si="1"/>
        <v>0</v>
      </c>
      <c r="E81" s="120">
        <v>0</v>
      </c>
      <c r="F81" s="120">
        <f t="shared" si="2"/>
        <v>0</v>
      </c>
      <c r="G81" s="140">
        <f t="shared" si="4"/>
        <v>0</v>
      </c>
      <c r="H81" s="141"/>
      <c r="I81" s="3"/>
    </row>
    <row r="82" spans="1:10" x14ac:dyDescent="0.2">
      <c r="A82" s="49"/>
      <c r="B82" s="131">
        <v>54</v>
      </c>
      <c r="C82" s="129">
        <f t="shared" ca="1" si="0"/>
        <v>47712</v>
      </c>
      <c r="D82" s="127">
        <f t="shared" si="1"/>
        <v>0</v>
      </c>
      <c r="E82" s="120">
        <v>0</v>
      </c>
      <c r="F82" s="120">
        <f t="shared" si="2"/>
        <v>0</v>
      </c>
      <c r="G82" s="140">
        <f t="shared" si="4"/>
        <v>0</v>
      </c>
      <c r="H82" s="141"/>
      <c r="I82" s="3"/>
    </row>
    <row r="83" spans="1:10" x14ac:dyDescent="0.2">
      <c r="A83" s="49"/>
      <c r="B83" s="131">
        <v>55</v>
      </c>
      <c r="C83" s="129">
        <f t="shared" ca="1" si="0"/>
        <v>47743</v>
      </c>
      <c r="D83" s="127">
        <f t="shared" si="1"/>
        <v>0</v>
      </c>
      <c r="E83" s="120">
        <v>0</v>
      </c>
      <c r="F83" s="120">
        <f t="shared" si="2"/>
        <v>0</v>
      </c>
      <c r="G83" s="140">
        <f t="shared" si="4"/>
        <v>0</v>
      </c>
      <c r="H83" s="141"/>
      <c r="I83" s="3"/>
    </row>
    <row r="84" spans="1:10" x14ac:dyDescent="0.2">
      <c r="A84" s="49"/>
      <c r="B84" s="131">
        <v>56</v>
      </c>
      <c r="C84" s="129">
        <f t="shared" ca="1" si="0"/>
        <v>47773</v>
      </c>
      <c r="D84" s="127">
        <f t="shared" si="1"/>
        <v>0</v>
      </c>
      <c r="E84" s="120">
        <v>0</v>
      </c>
      <c r="F84" s="120">
        <f t="shared" si="2"/>
        <v>0</v>
      </c>
      <c r="G84" s="140">
        <f t="shared" si="4"/>
        <v>0</v>
      </c>
      <c r="H84" s="141"/>
      <c r="I84" s="3"/>
    </row>
    <row r="85" spans="1:10" x14ac:dyDescent="0.2">
      <c r="A85" s="49"/>
      <c r="B85" s="131">
        <v>57</v>
      </c>
      <c r="C85" s="129">
        <f t="shared" ca="1" si="0"/>
        <v>47804</v>
      </c>
      <c r="D85" s="127">
        <f t="shared" si="1"/>
        <v>0</v>
      </c>
      <c r="E85" s="120">
        <v>0</v>
      </c>
      <c r="F85" s="120">
        <f t="shared" si="2"/>
        <v>0</v>
      </c>
      <c r="G85" s="140">
        <f t="shared" si="4"/>
        <v>0</v>
      </c>
      <c r="H85" s="141"/>
      <c r="I85" s="3"/>
    </row>
    <row r="86" spans="1:10" x14ac:dyDescent="0.2">
      <c r="A86" s="49"/>
      <c r="B86" s="131">
        <v>58</v>
      </c>
      <c r="C86" s="129">
        <f t="shared" ca="1" si="0"/>
        <v>47834</v>
      </c>
      <c r="D86" s="127">
        <f t="shared" si="1"/>
        <v>0</v>
      </c>
      <c r="E86" s="120">
        <v>0</v>
      </c>
      <c r="F86" s="120">
        <f t="shared" si="2"/>
        <v>0</v>
      </c>
      <c r="G86" s="140">
        <f t="shared" si="4"/>
        <v>0</v>
      </c>
      <c r="H86" s="141"/>
      <c r="I86" s="3"/>
    </row>
    <row r="87" spans="1:10" x14ac:dyDescent="0.2">
      <c r="A87" s="49"/>
      <c r="B87" s="131">
        <v>59</v>
      </c>
      <c r="C87" s="129">
        <f t="shared" ca="1" si="0"/>
        <v>47865</v>
      </c>
      <c r="D87" s="127">
        <f t="shared" si="1"/>
        <v>0</v>
      </c>
      <c r="E87" s="120">
        <v>0</v>
      </c>
      <c r="F87" s="120">
        <f t="shared" si="2"/>
        <v>0</v>
      </c>
      <c r="G87" s="140">
        <f t="shared" si="4"/>
        <v>0</v>
      </c>
      <c r="H87" s="141"/>
      <c r="I87" s="3"/>
    </row>
    <row r="88" spans="1:10" x14ac:dyDescent="0.2">
      <c r="A88" s="49"/>
      <c r="B88" s="131">
        <v>60</v>
      </c>
      <c r="C88" s="129">
        <f t="shared" ca="1" si="0"/>
        <v>47896</v>
      </c>
      <c r="D88" s="127">
        <f t="shared" si="1"/>
        <v>0</v>
      </c>
      <c r="E88" s="120">
        <v>0</v>
      </c>
      <c r="F88" s="120">
        <f t="shared" si="2"/>
        <v>0</v>
      </c>
      <c r="G88" s="140">
        <f t="shared" si="4"/>
        <v>0</v>
      </c>
      <c r="H88" s="141"/>
      <c r="I88" s="3"/>
    </row>
    <row r="89" spans="1:10" x14ac:dyDescent="0.2">
      <c r="A89" s="49"/>
      <c r="B89" s="131">
        <v>61</v>
      </c>
      <c r="C89" s="129">
        <f t="shared" ca="1" si="0"/>
        <v>47924</v>
      </c>
      <c r="D89" s="127">
        <f t="shared" si="1"/>
        <v>0</v>
      </c>
      <c r="E89" s="120">
        <v>0</v>
      </c>
      <c r="F89" s="120">
        <f t="shared" si="2"/>
        <v>0</v>
      </c>
      <c r="G89" s="140">
        <f t="shared" si="3"/>
        <v>0</v>
      </c>
      <c r="H89" s="141"/>
      <c r="I89" s="3"/>
    </row>
    <row r="90" spans="1:10" x14ac:dyDescent="0.2">
      <c r="A90" s="49"/>
      <c r="B90" s="131">
        <v>62</v>
      </c>
      <c r="C90" s="129">
        <f t="shared" ca="1" si="0"/>
        <v>47955</v>
      </c>
      <c r="D90" s="127">
        <f t="shared" si="1"/>
        <v>0</v>
      </c>
      <c r="E90" s="120">
        <v>0</v>
      </c>
      <c r="F90" s="120">
        <f t="shared" si="2"/>
        <v>0</v>
      </c>
      <c r="G90" s="140">
        <f t="shared" si="3"/>
        <v>0</v>
      </c>
      <c r="H90" s="141"/>
      <c r="I90" s="3"/>
    </row>
    <row r="91" spans="1:10" x14ac:dyDescent="0.2">
      <c r="A91" s="49"/>
      <c r="B91" s="131">
        <v>63</v>
      </c>
      <c r="C91" s="129">
        <f t="shared" ca="1" si="0"/>
        <v>47985</v>
      </c>
      <c r="D91" s="127">
        <f t="shared" si="1"/>
        <v>0</v>
      </c>
      <c r="E91" s="120">
        <v>0</v>
      </c>
      <c r="F91" s="120">
        <f t="shared" si="2"/>
        <v>0</v>
      </c>
      <c r="G91" s="140">
        <f t="shared" si="3"/>
        <v>0</v>
      </c>
      <c r="H91" s="141"/>
      <c r="I91" s="3"/>
    </row>
    <row r="92" spans="1:10" x14ac:dyDescent="0.2">
      <c r="A92" s="49"/>
      <c r="B92" s="131">
        <v>64</v>
      </c>
      <c r="C92" s="129">
        <f t="shared" ca="1" si="0"/>
        <v>48016</v>
      </c>
      <c r="D92" s="127">
        <f t="shared" si="1"/>
        <v>0</v>
      </c>
      <c r="E92" s="120">
        <v>0</v>
      </c>
      <c r="F92" s="120">
        <f t="shared" si="2"/>
        <v>0</v>
      </c>
      <c r="G92" s="140">
        <f t="shared" si="3"/>
        <v>0</v>
      </c>
      <c r="H92" s="141"/>
      <c r="I92" s="3"/>
    </row>
    <row r="93" spans="1:10" x14ac:dyDescent="0.2">
      <c r="A93" s="49"/>
      <c r="B93" s="131">
        <v>65</v>
      </c>
      <c r="C93" s="129">
        <f t="shared" ca="1" si="0"/>
        <v>48046</v>
      </c>
      <c r="D93" s="127">
        <f t="shared" si="1"/>
        <v>0</v>
      </c>
      <c r="E93" s="120">
        <v>0</v>
      </c>
      <c r="F93" s="120">
        <f t="shared" si="2"/>
        <v>0</v>
      </c>
      <c r="G93" s="140">
        <f t="shared" si="3"/>
        <v>0</v>
      </c>
      <c r="H93" s="141"/>
      <c r="I93" s="3"/>
    </row>
    <row r="94" spans="1:10" x14ac:dyDescent="0.2">
      <c r="A94" s="49"/>
      <c r="B94" s="131">
        <v>66</v>
      </c>
      <c r="C94" s="129">
        <f t="shared" ca="1" si="0"/>
        <v>48077</v>
      </c>
      <c r="D94" s="127">
        <f t="shared" si="1"/>
        <v>0</v>
      </c>
      <c r="E94" s="120">
        <v>0</v>
      </c>
      <c r="F94" s="120">
        <f t="shared" si="2"/>
        <v>0</v>
      </c>
      <c r="G94" s="140">
        <f t="shared" si="3"/>
        <v>0</v>
      </c>
      <c r="H94" s="141"/>
      <c r="I94" s="3"/>
    </row>
    <row r="95" spans="1:10" x14ac:dyDescent="0.2">
      <c r="A95" s="49">
        <v>25</v>
      </c>
      <c r="B95" s="131">
        <v>67</v>
      </c>
      <c r="C95" s="129">
        <f t="shared" ca="1" si="0"/>
        <v>48108</v>
      </c>
      <c r="D95" s="127">
        <f t="shared" si="1"/>
        <v>0</v>
      </c>
      <c r="E95" s="120">
        <v>0</v>
      </c>
      <c r="F95" s="120">
        <f t="shared" si="2"/>
        <v>0</v>
      </c>
      <c r="G95" s="140">
        <f t="shared" si="3"/>
        <v>0</v>
      </c>
      <c r="H95" s="141"/>
      <c r="I95" s="103"/>
      <c r="J95" s="103"/>
    </row>
    <row r="96" spans="1:10" x14ac:dyDescent="0.2">
      <c r="A96" s="49"/>
      <c r="B96" s="131">
        <v>68</v>
      </c>
      <c r="C96" s="129">
        <f t="shared" ca="1" si="0"/>
        <v>48138</v>
      </c>
      <c r="D96" s="127">
        <f t="shared" si="1"/>
        <v>0</v>
      </c>
      <c r="E96" s="120">
        <v>0</v>
      </c>
      <c r="F96" s="120">
        <f t="shared" si="2"/>
        <v>0</v>
      </c>
      <c r="G96" s="140">
        <f t="shared" si="3"/>
        <v>0</v>
      </c>
      <c r="H96" s="141"/>
      <c r="I96" s="103"/>
      <c r="J96" s="103"/>
    </row>
    <row r="97" spans="1:10" x14ac:dyDescent="0.2">
      <c r="A97" s="49"/>
      <c r="B97" s="131">
        <v>69</v>
      </c>
      <c r="C97" s="129">
        <f t="shared" ca="1" si="0"/>
        <v>48169</v>
      </c>
      <c r="D97" s="127">
        <f t="shared" si="1"/>
        <v>0</v>
      </c>
      <c r="E97" s="120">
        <v>0</v>
      </c>
      <c r="F97" s="120">
        <f t="shared" si="2"/>
        <v>0</v>
      </c>
      <c r="G97" s="140">
        <f t="shared" si="3"/>
        <v>0</v>
      </c>
      <c r="H97" s="141"/>
      <c r="I97" s="103"/>
      <c r="J97" s="103"/>
    </row>
    <row r="98" spans="1:10" x14ac:dyDescent="0.2">
      <c r="A98" s="49"/>
      <c r="B98" s="131">
        <v>70</v>
      </c>
      <c r="C98" s="129">
        <f t="shared" ca="1" si="0"/>
        <v>48199</v>
      </c>
      <c r="D98" s="127">
        <f t="shared" si="1"/>
        <v>0</v>
      </c>
      <c r="E98" s="120">
        <v>0</v>
      </c>
      <c r="F98" s="120">
        <f t="shared" si="2"/>
        <v>0</v>
      </c>
      <c r="G98" s="140">
        <f t="shared" si="3"/>
        <v>0</v>
      </c>
      <c r="H98" s="141"/>
      <c r="I98" s="103"/>
      <c r="J98" s="103"/>
    </row>
    <row r="99" spans="1:10" x14ac:dyDescent="0.2">
      <c r="A99" s="49"/>
      <c r="B99" s="131">
        <v>71</v>
      </c>
      <c r="C99" s="129">
        <f t="shared" ca="1" si="0"/>
        <v>48230</v>
      </c>
      <c r="D99" s="127">
        <f t="shared" si="1"/>
        <v>0</v>
      </c>
      <c r="E99" s="120">
        <v>0</v>
      </c>
      <c r="F99" s="120">
        <f t="shared" si="2"/>
        <v>0</v>
      </c>
      <c r="G99" s="140">
        <f t="shared" si="3"/>
        <v>0</v>
      </c>
      <c r="H99" s="141"/>
      <c r="I99" s="103"/>
      <c r="J99" s="103"/>
    </row>
    <row r="100" spans="1:10" x14ac:dyDescent="0.2">
      <c r="A100" s="49"/>
      <c r="B100" s="131">
        <v>72</v>
      </c>
      <c r="C100" s="129">
        <f t="shared" ca="1" si="0"/>
        <v>48261</v>
      </c>
      <c r="D100" s="127">
        <f t="shared" si="1"/>
        <v>0</v>
      </c>
      <c r="E100" s="120">
        <v>0</v>
      </c>
      <c r="F100" s="120">
        <f t="shared" si="2"/>
        <v>0</v>
      </c>
      <c r="G100" s="140">
        <f t="shared" si="3"/>
        <v>0</v>
      </c>
      <c r="H100" s="141"/>
      <c r="I100" s="103"/>
      <c r="J100" s="103"/>
    </row>
    <row r="101" spans="1:10" x14ac:dyDescent="0.2">
      <c r="A101" s="49"/>
      <c r="B101" s="131">
        <v>73</v>
      </c>
      <c r="C101" s="129">
        <f t="shared" ca="1" si="0"/>
        <v>48290</v>
      </c>
      <c r="D101" s="127">
        <f t="shared" si="1"/>
        <v>0</v>
      </c>
      <c r="E101" s="120">
        <v>0</v>
      </c>
      <c r="F101" s="120">
        <f t="shared" si="2"/>
        <v>0</v>
      </c>
      <c r="G101" s="140">
        <f t="shared" si="3"/>
        <v>0</v>
      </c>
      <c r="H101" s="141"/>
      <c r="I101" s="103"/>
      <c r="J101" s="103"/>
    </row>
    <row r="102" spans="1:10" x14ac:dyDescent="0.2">
      <c r="A102" s="49"/>
      <c r="B102" s="131">
        <v>74</v>
      </c>
      <c r="C102" s="129">
        <f t="shared" ca="1" si="0"/>
        <v>48321</v>
      </c>
      <c r="D102" s="127">
        <f t="shared" si="1"/>
        <v>0</v>
      </c>
      <c r="E102" s="120">
        <v>0</v>
      </c>
      <c r="F102" s="120">
        <f t="shared" si="2"/>
        <v>0</v>
      </c>
      <c r="G102" s="140">
        <f t="shared" si="3"/>
        <v>0</v>
      </c>
      <c r="H102" s="141"/>
      <c r="I102" s="103"/>
      <c r="J102" s="103"/>
    </row>
    <row r="103" spans="1:10" x14ac:dyDescent="0.2">
      <c r="A103" s="49"/>
      <c r="B103" s="131">
        <v>75</v>
      </c>
      <c r="C103" s="129">
        <f t="shared" ca="1" si="0"/>
        <v>48351</v>
      </c>
      <c r="D103" s="127">
        <f t="shared" si="1"/>
        <v>0</v>
      </c>
      <c r="E103" s="120">
        <v>0</v>
      </c>
      <c r="F103" s="120">
        <f t="shared" si="2"/>
        <v>0</v>
      </c>
      <c r="G103" s="140">
        <f t="shared" si="3"/>
        <v>0</v>
      </c>
      <c r="H103" s="141"/>
      <c r="I103" s="103"/>
      <c r="J103" s="103"/>
    </row>
    <row r="104" spans="1:10" x14ac:dyDescent="0.2">
      <c r="A104" s="49"/>
      <c r="B104" s="131">
        <v>76</v>
      </c>
      <c r="C104" s="129">
        <f t="shared" ca="1" si="0"/>
        <v>48382</v>
      </c>
      <c r="D104" s="127">
        <f t="shared" si="1"/>
        <v>0</v>
      </c>
      <c r="E104" s="120">
        <v>0</v>
      </c>
      <c r="F104" s="120">
        <f t="shared" si="2"/>
        <v>0</v>
      </c>
      <c r="G104" s="140">
        <f t="shared" si="3"/>
        <v>0</v>
      </c>
      <c r="H104" s="141"/>
      <c r="I104" s="103"/>
      <c r="J104" s="103"/>
    </row>
    <row r="105" spans="1:10" x14ac:dyDescent="0.2">
      <c r="A105" s="49"/>
      <c r="B105" s="131">
        <v>77</v>
      </c>
      <c r="C105" s="129">
        <f t="shared" ca="1" si="0"/>
        <v>48412</v>
      </c>
      <c r="D105" s="127">
        <f t="shared" si="1"/>
        <v>0</v>
      </c>
      <c r="E105" s="120">
        <v>0</v>
      </c>
      <c r="F105" s="120">
        <f t="shared" si="2"/>
        <v>0</v>
      </c>
      <c r="G105" s="140">
        <f t="shared" si="3"/>
        <v>0</v>
      </c>
      <c r="H105" s="141"/>
      <c r="I105" s="103"/>
      <c r="J105" s="103"/>
    </row>
    <row r="106" spans="1:10" x14ac:dyDescent="0.2">
      <c r="A106" s="49"/>
      <c r="B106" s="131">
        <v>78</v>
      </c>
      <c r="C106" s="129">
        <f t="shared" ca="1" si="0"/>
        <v>48443</v>
      </c>
      <c r="D106" s="127">
        <f t="shared" si="1"/>
        <v>0</v>
      </c>
      <c r="E106" s="120">
        <v>0</v>
      </c>
      <c r="F106" s="120">
        <f t="shared" si="2"/>
        <v>0</v>
      </c>
      <c r="G106" s="140">
        <f t="shared" si="3"/>
        <v>0</v>
      </c>
      <c r="H106" s="141"/>
      <c r="I106" s="103"/>
      <c r="J106" s="103"/>
    </row>
    <row r="107" spans="1:10" x14ac:dyDescent="0.2">
      <c r="A107" s="49"/>
      <c r="B107" s="131">
        <v>79</v>
      </c>
      <c r="C107" s="129">
        <f t="shared" ca="1" si="0"/>
        <v>48474</v>
      </c>
      <c r="D107" s="127">
        <f t="shared" si="1"/>
        <v>0</v>
      </c>
      <c r="E107" s="120">
        <v>0</v>
      </c>
      <c r="F107" s="120">
        <f t="shared" si="2"/>
        <v>0</v>
      </c>
      <c r="G107" s="140">
        <f t="shared" si="3"/>
        <v>0</v>
      </c>
      <c r="H107" s="141"/>
      <c r="I107" s="103"/>
      <c r="J107" s="103"/>
    </row>
    <row r="108" spans="1:10" x14ac:dyDescent="0.2">
      <c r="A108" s="49"/>
      <c r="B108" s="131">
        <v>80</v>
      </c>
      <c r="C108" s="129">
        <f t="shared" ca="1" si="0"/>
        <v>48504</v>
      </c>
      <c r="D108" s="127">
        <f t="shared" si="1"/>
        <v>0</v>
      </c>
      <c r="E108" s="120">
        <v>0</v>
      </c>
      <c r="F108" s="120">
        <f t="shared" si="2"/>
        <v>0</v>
      </c>
      <c r="G108" s="140">
        <f t="shared" si="3"/>
        <v>0</v>
      </c>
      <c r="H108" s="141"/>
      <c r="I108" s="103"/>
      <c r="J108" s="103"/>
    </row>
    <row r="109" spans="1:10" x14ac:dyDescent="0.2">
      <c r="A109" s="49"/>
      <c r="B109" s="131">
        <v>81</v>
      </c>
      <c r="C109" s="129">
        <f t="shared" ca="1" si="0"/>
        <v>48535</v>
      </c>
      <c r="D109" s="127">
        <f t="shared" si="1"/>
        <v>0</v>
      </c>
      <c r="E109" s="120">
        <v>0</v>
      </c>
      <c r="F109" s="120">
        <f t="shared" si="2"/>
        <v>0</v>
      </c>
      <c r="G109" s="140">
        <f t="shared" si="3"/>
        <v>0</v>
      </c>
      <c r="H109" s="141"/>
      <c r="I109" s="103"/>
      <c r="J109" s="103"/>
    </row>
    <row r="110" spans="1:10" x14ac:dyDescent="0.2">
      <c r="A110" s="49"/>
      <c r="B110" s="131">
        <v>82</v>
      </c>
      <c r="C110" s="129">
        <f t="shared" ca="1" si="0"/>
        <v>48565</v>
      </c>
      <c r="D110" s="127">
        <f t="shared" si="1"/>
        <v>0</v>
      </c>
      <c r="E110" s="120">
        <v>0</v>
      </c>
      <c r="F110" s="120">
        <f t="shared" si="2"/>
        <v>0</v>
      </c>
      <c r="G110" s="140">
        <f t="shared" si="3"/>
        <v>0</v>
      </c>
      <c r="H110" s="141"/>
      <c r="I110" s="103"/>
      <c r="J110" s="103"/>
    </row>
    <row r="111" spans="1:10" x14ac:dyDescent="0.2">
      <c r="A111" s="49"/>
      <c r="B111" s="131">
        <v>83</v>
      </c>
      <c r="C111" s="129">
        <f t="shared" ca="1" si="0"/>
        <v>48596</v>
      </c>
      <c r="D111" s="127">
        <f t="shared" si="1"/>
        <v>0</v>
      </c>
      <c r="E111" s="120">
        <v>0</v>
      </c>
      <c r="F111" s="120">
        <f t="shared" si="2"/>
        <v>0</v>
      </c>
      <c r="G111" s="140">
        <f t="shared" si="3"/>
        <v>0</v>
      </c>
      <c r="H111" s="141"/>
      <c r="I111" s="103"/>
      <c r="J111" s="103"/>
    </row>
    <row r="112" spans="1:10" ht="13.5" thickBot="1" x14ac:dyDescent="0.25">
      <c r="A112" s="49"/>
      <c r="B112" s="131">
        <v>84</v>
      </c>
      <c r="C112" s="129">
        <f t="shared" ca="1" si="0"/>
        <v>48627</v>
      </c>
      <c r="D112" s="127">
        <f t="shared" si="1"/>
        <v>0</v>
      </c>
      <c r="E112" s="120">
        <v>0</v>
      </c>
      <c r="F112" s="120">
        <f t="shared" si="2"/>
        <v>0</v>
      </c>
      <c r="G112" s="140">
        <f t="shared" si="3"/>
        <v>0</v>
      </c>
      <c r="H112" s="141"/>
      <c r="I112" s="103"/>
      <c r="J112" s="103"/>
    </row>
    <row r="113" spans="1:10" ht="16.5" thickBot="1" x14ac:dyDescent="0.25">
      <c r="A113" s="49"/>
      <c r="B113" s="142" t="s">
        <v>1</v>
      </c>
      <c r="C113" s="143"/>
      <c r="D113" s="125">
        <f>SUM(D29:D112)</f>
        <v>104000.00000000001</v>
      </c>
      <c r="E113" s="125">
        <f>SUM(E29:E112)</f>
        <v>0</v>
      </c>
      <c r="F113" s="125">
        <f>SUM(F29:F112)</f>
        <v>43493.828758335039</v>
      </c>
      <c r="G113" s="144">
        <f>SUM(G29:H112)</f>
        <v>147493.82875833506</v>
      </c>
      <c r="H113" s="145"/>
      <c r="I113" s="103"/>
      <c r="J113" s="103"/>
    </row>
    <row r="114" spans="1:10" x14ac:dyDescent="0.2">
      <c r="A114" s="49"/>
      <c r="B114" s="2"/>
      <c r="C114" s="2"/>
      <c r="D114" s="2"/>
      <c r="E114" s="2"/>
      <c r="F114" s="2"/>
      <c r="G114" s="35"/>
      <c r="I114" s="103"/>
      <c r="J114" s="103"/>
    </row>
    <row r="115" spans="1:10" x14ac:dyDescent="0.2">
      <c r="A115" s="49"/>
      <c r="B115" s="2"/>
      <c r="C115" s="27"/>
      <c r="D115" s="28"/>
      <c r="E115" s="146" t="s">
        <v>3</v>
      </c>
      <c r="F115" s="146"/>
      <c r="G115" s="146"/>
      <c r="I115" s="103"/>
      <c r="J115" s="103"/>
    </row>
    <row r="116" spans="1:10" x14ac:dyDescent="0.2">
      <c r="A116" s="49"/>
      <c r="B116" s="2"/>
      <c r="C116" s="29"/>
      <c r="D116" s="2"/>
      <c r="E116" s="30" t="s">
        <v>4</v>
      </c>
      <c r="F116" s="31"/>
      <c r="G116" s="40"/>
      <c r="I116" s="103"/>
      <c r="J116" s="103"/>
    </row>
    <row r="117" spans="1:10" x14ac:dyDescent="0.2">
      <c r="A117" s="49"/>
      <c r="B117" s="50"/>
      <c r="C117" s="50"/>
      <c r="D117" s="50"/>
      <c r="E117" s="50"/>
      <c r="F117" s="50"/>
      <c r="G117" s="104"/>
      <c r="H117" s="51"/>
      <c r="I117" s="103"/>
      <c r="J117" s="103"/>
    </row>
    <row r="118" spans="1:10" x14ac:dyDescent="0.2">
      <c r="A118" s="49"/>
      <c r="B118" s="50"/>
      <c r="C118" s="50"/>
      <c r="D118" s="50"/>
      <c r="E118" s="50"/>
      <c r="F118" s="50"/>
      <c r="G118" s="104"/>
      <c r="H118" s="51"/>
      <c r="I118" s="52"/>
    </row>
    <row r="119" spans="1:10" x14ac:dyDescent="0.2">
      <c r="A119" s="49"/>
      <c r="B119" s="50"/>
      <c r="C119" s="50"/>
      <c r="D119" s="50"/>
      <c r="E119" s="50"/>
      <c r="F119" s="50"/>
      <c r="G119" s="104"/>
      <c r="H119" s="51"/>
      <c r="I119" s="52"/>
    </row>
    <row r="120" spans="1:10" x14ac:dyDescent="0.2">
      <c r="A120" s="49"/>
      <c r="B120" s="50"/>
      <c r="C120" s="50"/>
      <c r="D120" s="50"/>
      <c r="E120" s="50"/>
      <c r="F120" s="50"/>
      <c r="G120" s="104"/>
      <c r="H120" s="51"/>
      <c r="I120" s="52"/>
    </row>
  </sheetData>
  <sheetProtection algorithmName="SHA-512" hashValue="+jMsjGyTiP2rd64h8W+rpbWE4CrnuQj3D2aCqtyqOSRKLqM84iiVcYwz3drd1xD1i8kBmMqKxd/XLJkSmlT97w==" saltValue="K7rgYc0b2TFnVQ2lFH9vSw==" spinCount="100000" sheet="1" selectLockedCells="1"/>
  <dataConsolidate/>
  <mergeCells count="111">
    <mergeCell ref="G86:H86"/>
    <mergeCell ref="G87:H87"/>
    <mergeCell ref="G88:H88"/>
    <mergeCell ref="G81:H81"/>
    <mergeCell ref="G82:H82"/>
    <mergeCell ref="G83:H83"/>
    <mergeCell ref="G84:H84"/>
    <mergeCell ref="G85:H85"/>
    <mergeCell ref="G76:H76"/>
    <mergeCell ref="G77:H77"/>
    <mergeCell ref="G78:H78"/>
    <mergeCell ref="G79:H79"/>
    <mergeCell ref="G80:H80"/>
    <mergeCell ref="G57:H57"/>
    <mergeCell ref="G58:H58"/>
    <mergeCell ref="G59:H59"/>
    <mergeCell ref="G60:H60"/>
    <mergeCell ref="G71:H71"/>
    <mergeCell ref="G72:H72"/>
    <mergeCell ref="G73:H73"/>
    <mergeCell ref="G74:H74"/>
    <mergeCell ref="G75:H75"/>
    <mergeCell ref="G66:H66"/>
    <mergeCell ref="G67:H67"/>
    <mergeCell ref="G68:H68"/>
    <mergeCell ref="G69:H69"/>
    <mergeCell ref="G70:H70"/>
    <mergeCell ref="B7:E7"/>
    <mergeCell ref="H1:I1"/>
    <mergeCell ref="H2:I2"/>
    <mergeCell ref="F3:F4"/>
    <mergeCell ref="H3:I3"/>
    <mergeCell ref="B5:E5"/>
    <mergeCell ref="B9:E9"/>
    <mergeCell ref="G9:H9"/>
    <mergeCell ref="B11:E11"/>
    <mergeCell ref="G11:H11"/>
    <mergeCell ref="B13:E13"/>
    <mergeCell ref="G13:H13"/>
    <mergeCell ref="B15:E15"/>
    <mergeCell ref="G15:H15"/>
    <mergeCell ref="B18:E18"/>
    <mergeCell ref="G18:H18"/>
    <mergeCell ref="B20:E20"/>
    <mergeCell ref="G20:H20"/>
    <mergeCell ref="G34:H34"/>
    <mergeCell ref="B22:E22"/>
    <mergeCell ref="G22:H22"/>
    <mergeCell ref="B24:E24"/>
    <mergeCell ref="B26:H26"/>
    <mergeCell ref="G27:H27"/>
    <mergeCell ref="G28:H28"/>
    <mergeCell ref="G29:H29"/>
    <mergeCell ref="G30:H30"/>
    <mergeCell ref="G31:H31"/>
    <mergeCell ref="G32:H32"/>
    <mergeCell ref="G33:H33"/>
    <mergeCell ref="G46:H46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105:H105"/>
    <mergeCell ref="G106:H106"/>
    <mergeCell ref="G95:H95"/>
    <mergeCell ref="G47:H47"/>
    <mergeCell ref="G48:H48"/>
    <mergeCell ref="G49:H49"/>
    <mergeCell ref="G50:H50"/>
    <mergeCell ref="G51:H51"/>
    <mergeCell ref="G89:H89"/>
    <mergeCell ref="G90:H90"/>
    <mergeCell ref="G91:H91"/>
    <mergeCell ref="G92:H92"/>
    <mergeCell ref="G93:H93"/>
    <mergeCell ref="G94:H94"/>
    <mergeCell ref="G52:H52"/>
    <mergeCell ref="G53:H53"/>
    <mergeCell ref="G54:H54"/>
    <mergeCell ref="G55:H55"/>
    <mergeCell ref="G61:H61"/>
    <mergeCell ref="G62:H62"/>
    <mergeCell ref="G63:H63"/>
    <mergeCell ref="G64:H64"/>
    <mergeCell ref="G65:H65"/>
    <mergeCell ref="G56:H56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8:H108"/>
    <mergeCell ref="G109:H109"/>
    <mergeCell ref="G110:H110"/>
    <mergeCell ref="G111:H111"/>
    <mergeCell ref="G112:H112"/>
    <mergeCell ref="B113:C113"/>
    <mergeCell ref="G113:H113"/>
    <mergeCell ref="E115:G115"/>
    <mergeCell ref="G107:H107"/>
  </mergeCells>
  <dataValidations count="1">
    <dataValidation type="list" showInputMessage="1" showErrorMessage="1" sqref="H2:I2" xr:uid="{00000000-0002-0000-0500-000000000000}">
      <formula1>$K$16:$K$19</formula1>
    </dataValidation>
  </dataValidations>
  <pageMargins left="0.39370078740157483" right="0.35433070866141736" top="0.59055118110236227" bottom="0.59055118110236227" header="0.51181102362204722" footer="0.51181102362204722"/>
  <pageSetup paperSize="9" scale="52" firstPageNumber="2" orientation="portrait" verticalDpi="300" r:id="rId1"/>
  <headerFooter alignWithMargins="0"/>
  <rowBreaks count="1" manualBreakCount="1">
    <brk id="11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7"/>
  <sheetViews>
    <sheetView zoomScale="85" zoomScaleNormal="85" workbookViewId="0">
      <selection activeCell="N8" sqref="N8"/>
    </sheetView>
  </sheetViews>
  <sheetFormatPr defaultColWidth="9.140625" defaultRowHeight="12.75" x14ac:dyDescent="0.2"/>
  <cols>
    <col min="1" max="1" width="31" style="107" customWidth="1"/>
    <col min="2" max="2" width="11.42578125" style="107" customWidth="1"/>
    <col min="3" max="5" width="9.140625" style="107"/>
    <col min="6" max="6" width="17.28515625" style="107" customWidth="1"/>
    <col min="7" max="7" width="16.85546875" style="107" customWidth="1"/>
    <col min="8" max="8" width="15.7109375" style="107" customWidth="1"/>
    <col min="9" max="11" width="9.140625" style="107" customWidth="1"/>
    <col min="12" max="14" width="17.42578125" style="107" customWidth="1"/>
    <col min="15" max="16384" width="9.140625" style="107"/>
  </cols>
  <sheetData>
    <row r="1" spans="1:15" ht="25.5" x14ac:dyDescent="0.2">
      <c r="B1" s="107" t="s">
        <v>17</v>
      </c>
      <c r="C1" s="107" t="s">
        <v>18</v>
      </c>
      <c r="D1" s="107" t="s">
        <v>19</v>
      </c>
      <c r="E1" s="132" t="s">
        <v>47</v>
      </c>
      <c r="F1" s="107" t="s">
        <v>43</v>
      </c>
      <c r="G1" s="107" t="s">
        <v>20</v>
      </c>
      <c r="K1" s="107" t="s">
        <v>12</v>
      </c>
      <c r="L1" s="107" t="s">
        <v>0</v>
      </c>
      <c r="M1" s="107" t="s">
        <v>26</v>
      </c>
      <c r="N1" s="107" t="s">
        <v>27</v>
      </c>
    </row>
    <row r="2" spans="1:15" x14ac:dyDescent="0.2">
      <c r="D2" s="108"/>
      <c r="E2" s="108"/>
      <c r="F2" s="108"/>
      <c r="G2" s="108"/>
      <c r="I2" s="107" t="s">
        <v>22</v>
      </c>
      <c r="J2" s="107" t="s">
        <v>21</v>
      </c>
      <c r="L2" s="109"/>
      <c r="M2" s="109"/>
      <c r="N2" s="109"/>
    </row>
    <row r="3" spans="1:15" x14ac:dyDescent="0.2">
      <c r="A3" s="107">
        <v>1</v>
      </c>
      <c r="B3" s="107">
        <v>2</v>
      </c>
      <c r="C3" s="107">
        <v>3</v>
      </c>
      <c r="D3" s="107">
        <v>4</v>
      </c>
      <c r="F3" s="107">
        <v>5</v>
      </c>
      <c r="G3" s="107">
        <v>6</v>
      </c>
      <c r="H3" s="107">
        <v>7</v>
      </c>
      <c r="I3" s="107">
        <v>8</v>
      </c>
      <c r="J3" s="107">
        <v>9</v>
      </c>
      <c r="K3" s="107">
        <v>10</v>
      </c>
      <c r="L3" s="107">
        <v>11</v>
      </c>
      <c r="M3" s="107">
        <v>12</v>
      </c>
      <c r="N3" s="107">
        <v>13</v>
      </c>
      <c r="O3" s="107">
        <v>14</v>
      </c>
    </row>
    <row r="4" spans="1:15" x14ac:dyDescent="0.2">
      <c r="A4" s="134" t="s">
        <v>49</v>
      </c>
      <c r="B4" s="134">
        <v>483091.79</v>
      </c>
      <c r="C4" s="134">
        <v>60</v>
      </c>
      <c r="D4" s="135">
        <v>0.69989999999999997</v>
      </c>
      <c r="E4" s="135">
        <v>3.5000000000000003E-2</v>
      </c>
      <c r="F4" s="135">
        <v>0</v>
      </c>
      <c r="G4" s="134" t="s">
        <v>46</v>
      </c>
      <c r="H4" s="139">
        <f>B4+B4*E4</f>
        <v>500000.00264999998</v>
      </c>
      <c r="I4" s="134"/>
      <c r="J4" s="134">
        <v>1</v>
      </c>
      <c r="K4" s="136">
        <v>3738.9128907694981</v>
      </c>
      <c r="L4" s="137">
        <v>0</v>
      </c>
      <c r="M4" s="138">
        <v>0</v>
      </c>
      <c r="N4" s="134">
        <v>5000</v>
      </c>
    </row>
    <row r="5" spans="1:15" x14ac:dyDescent="0.2">
      <c r="A5" s="134" t="s">
        <v>50</v>
      </c>
      <c r="B5" s="134">
        <v>483091.79</v>
      </c>
      <c r="C5" s="134">
        <v>36</v>
      </c>
      <c r="D5" s="135">
        <v>0.69989999999999997</v>
      </c>
      <c r="E5" s="135">
        <v>3.5000000000000003E-2</v>
      </c>
      <c r="F5" s="135">
        <v>0</v>
      </c>
      <c r="G5" s="134" t="s">
        <v>46</v>
      </c>
      <c r="H5" s="139">
        <f>B5+B5*E5</f>
        <v>500000.00264999998</v>
      </c>
      <c r="I5" s="134"/>
      <c r="J5" s="134">
        <v>1</v>
      </c>
      <c r="K5" s="136">
        <v>3738.9128907694981</v>
      </c>
      <c r="L5" s="137">
        <v>0</v>
      </c>
      <c r="M5" s="138">
        <v>0</v>
      </c>
      <c r="N5" s="134">
        <v>5000</v>
      </c>
    </row>
    <row r="6" spans="1:15" x14ac:dyDescent="0.2">
      <c r="A6" s="134" t="s">
        <v>51</v>
      </c>
      <c r="B6" s="134">
        <v>483091.79</v>
      </c>
      <c r="C6" s="134">
        <v>24</v>
      </c>
      <c r="D6" s="135">
        <v>0.69989999999999997</v>
      </c>
      <c r="E6" s="135">
        <v>3.5000000000000003E-2</v>
      </c>
      <c r="F6" s="135">
        <v>0</v>
      </c>
      <c r="G6" s="134" t="s">
        <v>46</v>
      </c>
      <c r="H6" s="139">
        <f>B6+B6*E6</f>
        <v>500000.00264999998</v>
      </c>
      <c r="I6" s="134"/>
      <c r="J6" s="134">
        <v>1</v>
      </c>
      <c r="K6" s="136">
        <v>4854.7456270945513</v>
      </c>
      <c r="L6" s="137">
        <v>0</v>
      </c>
      <c r="M6" s="138">
        <v>0</v>
      </c>
      <c r="N6" s="134">
        <v>5000</v>
      </c>
    </row>
    <row r="7" spans="1:15" x14ac:dyDescent="0.2">
      <c r="A7" s="134" t="s">
        <v>52</v>
      </c>
      <c r="B7" s="134">
        <v>480769.23</v>
      </c>
      <c r="C7" s="134">
        <v>12</v>
      </c>
      <c r="D7" s="135">
        <v>0.69989999999999997</v>
      </c>
      <c r="E7" s="135">
        <v>0.04</v>
      </c>
      <c r="F7" s="135">
        <v>0</v>
      </c>
      <c r="G7" s="134" t="s">
        <v>46</v>
      </c>
      <c r="H7" s="139">
        <f>B7+B7*E7</f>
        <v>499999.99919999996</v>
      </c>
      <c r="I7" s="134"/>
      <c r="J7" s="134">
        <v>1</v>
      </c>
      <c r="K7" s="136">
        <v>6185.8466183236624</v>
      </c>
      <c r="L7" s="137">
        <v>0</v>
      </c>
      <c r="M7" s="138">
        <v>0</v>
      </c>
      <c r="N7" s="134">
        <v>5000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5"/>
  <dimension ref="A1:H35"/>
  <sheetViews>
    <sheetView zoomScale="70" zoomScaleNormal="70" workbookViewId="0">
      <selection activeCell="M34" sqref="M34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180" t="s">
        <v>13</v>
      </c>
      <c r="B1" s="181"/>
      <c r="C1" s="181"/>
      <c r="D1" s="182"/>
      <c r="E1" s="60">
        <v>5000</v>
      </c>
      <c r="F1" s="61" t="s">
        <v>8</v>
      </c>
      <c r="G1" s="61" t="s">
        <v>7</v>
      </c>
    </row>
    <row r="2" spans="1:8" x14ac:dyDescent="0.2">
      <c r="A2" s="62"/>
      <c r="B2" s="4"/>
      <c r="C2" s="62"/>
      <c r="D2" s="4"/>
      <c r="E2" s="63"/>
      <c r="F2" s="64"/>
      <c r="G2" s="41"/>
      <c r="H2" s="4"/>
    </row>
    <row r="3" spans="1:8" x14ac:dyDescent="0.2">
      <c r="A3" s="175" t="s">
        <v>40</v>
      </c>
      <c r="B3" s="176"/>
      <c r="C3" s="176"/>
      <c r="D3" s="177"/>
      <c r="E3" s="7"/>
      <c r="F3" s="8"/>
      <c r="G3" s="7"/>
    </row>
    <row r="4" spans="1:8" x14ac:dyDescent="0.2">
      <c r="A4" s="47"/>
      <c r="B4" s="47"/>
      <c r="C4" s="47"/>
      <c r="D4" s="47"/>
      <c r="E4" s="66"/>
      <c r="F4" s="118"/>
      <c r="G4" s="66"/>
    </row>
    <row r="5" spans="1:8" x14ac:dyDescent="0.2">
      <c r="A5" s="175" t="s">
        <v>41</v>
      </c>
      <c r="B5" s="176"/>
      <c r="C5" s="176"/>
      <c r="D5" s="177"/>
      <c r="E5" s="7"/>
      <c r="F5" s="8"/>
      <c r="G5" s="7"/>
    </row>
    <row r="6" spans="1:8" x14ac:dyDescent="0.2">
      <c r="A6" s="62"/>
      <c r="B6" s="4"/>
      <c r="C6" s="62"/>
      <c r="D6" s="4"/>
      <c r="E6" s="66"/>
      <c r="F6" s="64"/>
      <c r="G6" s="41"/>
      <c r="H6" s="4"/>
    </row>
    <row r="7" spans="1:8" x14ac:dyDescent="0.2">
      <c r="A7" s="175" t="s">
        <v>45</v>
      </c>
      <c r="B7" s="176"/>
      <c r="C7" s="176"/>
      <c r="D7" s="177"/>
      <c r="E7" s="7"/>
      <c r="F7" s="8"/>
      <c r="G7" s="8"/>
    </row>
    <row r="8" spans="1:8" x14ac:dyDescent="0.2">
      <c r="A8" s="62"/>
      <c r="B8" s="4"/>
      <c r="C8" s="62"/>
      <c r="D8" s="4"/>
      <c r="E8" s="67"/>
      <c r="F8" s="64"/>
      <c r="G8" s="41"/>
      <c r="H8" s="4"/>
    </row>
    <row r="9" spans="1:8" x14ac:dyDescent="0.2">
      <c r="A9" s="175" t="s">
        <v>28</v>
      </c>
      <c r="B9" s="176"/>
      <c r="C9" s="176"/>
      <c r="D9" s="177"/>
      <c r="E9" s="7"/>
      <c r="F9" s="8"/>
      <c r="G9" s="8"/>
    </row>
    <row r="10" spans="1:8" x14ac:dyDescent="0.2">
      <c r="A10" s="62"/>
      <c r="B10" s="4"/>
      <c r="C10" s="62"/>
      <c r="D10" s="4"/>
      <c r="E10" s="66"/>
      <c r="F10" s="64"/>
      <c r="G10" s="41"/>
      <c r="H10" s="4"/>
    </row>
    <row r="11" spans="1:8" x14ac:dyDescent="0.2">
      <c r="A11" s="175" t="s">
        <v>39</v>
      </c>
      <c r="B11" s="176"/>
      <c r="C11" s="176"/>
      <c r="D11" s="177"/>
      <c r="E11" s="68"/>
      <c r="F11" s="8"/>
      <c r="G11" s="8"/>
    </row>
    <row r="12" spans="1:8" x14ac:dyDescent="0.2">
      <c r="A12" s="69"/>
      <c r="B12" s="12"/>
      <c r="C12" s="69"/>
      <c r="D12" s="70"/>
      <c r="E12" s="46"/>
      <c r="F12" s="64"/>
      <c r="G12" s="71"/>
      <c r="H12" s="12"/>
    </row>
    <row r="13" spans="1:8" x14ac:dyDescent="0.2">
      <c r="A13" s="69"/>
      <c r="B13" s="12"/>
      <c r="C13" s="69"/>
      <c r="D13" s="72"/>
      <c r="E13" s="46"/>
      <c r="F13" s="64"/>
      <c r="G13" s="71"/>
      <c r="H13" s="12"/>
    </row>
    <row r="14" spans="1:8" x14ac:dyDescent="0.2">
      <c r="A14" s="175" t="s">
        <v>38</v>
      </c>
      <c r="B14" s="176"/>
      <c r="C14" s="176"/>
      <c r="D14" s="177"/>
      <c r="E14" s="13"/>
      <c r="F14" s="13"/>
      <c r="G14" s="14"/>
      <c r="H14" s="12"/>
    </row>
    <row r="15" spans="1:8" x14ac:dyDescent="0.2">
      <c r="A15" s="47"/>
      <c r="B15" s="47"/>
      <c r="C15" s="47"/>
      <c r="D15" s="47"/>
      <c r="E15" s="73"/>
      <c r="F15" s="74"/>
      <c r="G15" s="75"/>
      <c r="H15" s="12"/>
    </row>
    <row r="16" spans="1:8" x14ac:dyDescent="0.2">
      <c r="A16" s="175" t="s">
        <v>34</v>
      </c>
      <c r="B16" s="176"/>
      <c r="C16" s="176"/>
      <c r="D16" s="177"/>
      <c r="E16" s="58"/>
      <c r="F16" s="59"/>
      <c r="G16" s="14"/>
      <c r="H16" s="12"/>
    </row>
    <row r="17" spans="1:8" x14ac:dyDescent="0.2">
      <c r="A17" s="65"/>
      <c r="B17" s="65"/>
      <c r="C17" s="65"/>
      <c r="D17" s="65"/>
      <c r="E17" s="76"/>
      <c r="F17" s="74"/>
      <c r="G17" s="75"/>
      <c r="H17" s="12"/>
    </row>
    <row r="18" spans="1:8" x14ac:dyDescent="0.2">
      <c r="A18" s="175" t="s">
        <v>37</v>
      </c>
      <c r="B18" s="176"/>
      <c r="C18" s="176"/>
      <c r="D18" s="177"/>
      <c r="E18" s="21"/>
      <c r="F18" s="8"/>
      <c r="G18" s="8"/>
      <c r="H18" s="12"/>
    </row>
    <row r="19" spans="1:8" x14ac:dyDescent="0.2">
      <c r="A19" s="47"/>
      <c r="B19" s="47"/>
      <c r="C19" s="47"/>
      <c r="D19" s="47"/>
      <c r="E19" s="117"/>
      <c r="F19" s="118"/>
      <c r="G19" s="118"/>
      <c r="H19" s="12"/>
    </row>
    <row r="20" spans="1:8" x14ac:dyDescent="0.2">
      <c r="A20" s="47" t="s">
        <v>42</v>
      </c>
      <c r="B20" s="47"/>
      <c r="C20" s="47"/>
      <c r="D20" s="47"/>
      <c r="E20" s="117"/>
      <c r="F20" s="118"/>
      <c r="G20" s="118"/>
      <c r="H20" s="12"/>
    </row>
    <row r="21" spans="1:8" x14ac:dyDescent="0.2">
      <c r="A21" s="47"/>
      <c r="B21" s="47"/>
      <c r="C21" s="47"/>
      <c r="D21" s="47"/>
      <c r="E21" s="66"/>
      <c r="F21" s="74"/>
      <c r="G21" s="75"/>
      <c r="H21" s="12"/>
    </row>
    <row r="22" spans="1:8" ht="33.75" x14ac:dyDescent="0.2">
      <c r="A22" s="178" t="s">
        <v>5</v>
      </c>
      <c r="B22" s="179"/>
      <c r="C22" s="77" t="s">
        <v>0</v>
      </c>
      <c r="D22" s="78" t="s">
        <v>24</v>
      </c>
      <c r="E22" s="79" t="s">
        <v>10</v>
      </c>
      <c r="F22" s="79" t="s">
        <v>9</v>
      </c>
      <c r="G22" s="79" t="s">
        <v>11</v>
      </c>
      <c r="H22" s="79" t="s">
        <v>23</v>
      </c>
    </row>
    <row r="23" spans="1:8" x14ac:dyDescent="0.2">
      <c r="A23" s="183" t="s">
        <v>16</v>
      </c>
      <c r="B23" s="184"/>
      <c r="C23" s="38">
        <f>IF(ISERROR(L18),"",L18)</f>
        <v>0</v>
      </c>
      <c r="D23" s="38">
        <f>IF(ISERROR(L14),"",L14)</f>
        <v>0</v>
      </c>
      <c r="E23" s="55">
        <f>IF(ISERROR(L16),"",L16)</f>
        <v>0</v>
      </c>
      <c r="F23" s="22" t="str">
        <f>IF(ISERROR(D23/#REF!),"",D23/#REF!)</f>
        <v/>
      </c>
      <c r="G23" s="23" t="str">
        <f>IF(ISERROR(D23/#REF!/F$3),"",D23/#REF!/F$3)</f>
        <v/>
      </c>
      <c r="H23" s="23" t="str">
        <f>IF(ISERROR(C23/F$3),"",C23/F$3)</f>
        <v/>
      </c>
    </row>
    <row r="24" spans="1:8" x14ac:dyDescent="0.2">
      <c r="A24" s="183" t="s">
        <v>6</v>
      </c>
      <c r="B24" s="184"/>
      <c r="C24" s="39">
        <f>IF(ISERROR(M18),"",M18)</f>
        <v>0</v>
      </c>
      <c r="D24" s="39">
        <f>IF(ISERROR(M14),"",M14)</f>
        <v>0</v>
      </c>
      <c r="E24" s="56">
        <f>IF(ISERROR(M16),"",M16)</f>
        <v>0</v>
      </c>
      <c r="F24" s="22" t="str">
        <f>IF(ISERROR(D24/#REF!),"",D24/#REF!)</f>
        <v/>
      </c>
      <c r="G24" s="23" t="str">
        <f>IF(ISERROR(D24/#REF!/F$3),"",D24/#REF!/F$3)</f>
        <v/>
      </c>
      <c r="H24" s="23" t="str">
        <f>IF(ISERROR(C24/F$3),"",C24/F$3)</f>
        <v/>
      </c>
    </row>
    <row r="25" spans="1:8" x14ac:dyDescent="0.2">
      <c r="A25" s="183" t="s">
        <v>14</v>
      </c>
      <c r="B25" s="184"/>
      <c r="C25" s="39">
        <f>IF(ISERROR(N18),"",N18)</f>
        <v>0</v>
      </c>
      <c r="D25" s="39">
        <f>IF(ISERROR(N14),"",N14)</f>
        <v>0</v>
      </c>
      <c r="E25" s="56">
        <f>IF(ISERROR(N16),"",N16)</f>
        <v>0</v>
      </c>
      <c r="F25" s="22" t="str">
        <f>IF(ISERROR(D25/#REF!),"",D25/#REF!)</f>
        <v/>
      </c>
      <c r="G25" s="23" t="str">
        <f>IF(ISERROR(D25/#REF!/F$3),"",D25/#REF!/F$3)</f>
        <v/>
      </c>
      <c r="H25" s="23" t="str">
        <f>IF(ISERROR(C25/F$3),"",C25/F$3)</f>
        <v/>
      </c>
    </row>
    <row r="26" spans="1:8" x14ac:dyDescent="0.2">
      <c r="A26" s="183" t="s">
        <v>15</v>
      </c>
      <c r="B26" s="184"/>
      <c r="C26" s="39">
        <f>IF(ISERROR(O18),"",O18)</f>
        <v>0</v>
      </c>
      <c r="D26" s="39">
        <f>IF(ISERROR(O14),"",O14)</f>
        <v>0</v>
      </c>
      <c r="E26" s="56">
        <f>IF(ISERROR(O16),"",O16)</f>
        <v>0</v>
      </c>
      <c r="F26" s="22" t="str">
        <f>IF(ISERROR(D26/#REF!),"",D26/#REF!)</f>
        <v/>
      </c>
      <c r="G26" s="23" t="str">
        <f>IF(ISERROR(D26/#REF!/F$3),"",D26/#REF!/F$3)</f>
        <v/>
      </c>
      <c r="H26" s="23" t="str">
        <f>IF(ISERROR(C26/F$3),"",C26/F$3)</f>
        <v/>
      </c>
    </row>
    <row r="27" spans="1:8" x14ac:dyDescent="0.2">
      <c r="A27" s="62"/>
      <c r="B27" s="47"/>
      <c r="C27" s="62"/>
      <c r="D27" s="80"/>
      <c r="E27" s="4"/>
      <c r="F27" s="41"/>
      <c r="G27" s="64"/>
      <c r="H27" s="4"/>
    </row>
    <row r="28" spans="1:8" ht="13.5" thickBot="1" x14ac:dyDescent="0.25">
      <c r="A28" s="81"/>
      <c r="B28" s="47"/>
      <c r="C28" s="81"/>
      <c r="D28" s="82"/>
      <c r="E28" s="83"/>
      <c r="F28" s="75"/>
      <c r="G28" s="74"/>
      <c r="H28" s="12"/>
    </row>
    <row r="29" spans="1:8" ht="18.75" thickBot="1" x14ac:dyDescent="0.25">
      <c r="A29" s="190" t="s">
        <v>33</v>
      </c>
      <c r="B29" s="191"/>
      <c r="C29" s="191"/>
      <c r="D29" s="191"/>
      <c r="E29" s="191"/>
      <c r="F29" s="191"/>
      <c r="G29" s="133"/>
    </row>
    <row r="30" spans="1:8" ht="45.75" thickBot="1" x14ac:dyDescent="0.25">
      <c r="A30" s="186" t="s">
        <v>2</v>
      </c>
      <c r="B30" s="187"/>
      <c r="C30" s="84" t="s">
        <v>31</v>
      </c>
      <c r="D30" s="84" t="s">
        <v>29</v>
      </c>
      <c r="E30" s="84" t="s">
        <v>30</v>
      </c>
      <c r="F30" s="188" t="s">
        <v>32</v>
      </c>
      <c r="G30" s="189"/>
    </row>
    <row r="31" spans="1:8" x14ac:dyDescent="0.2">
      <c r="A31" s="4"/>
      <c r="B31" s="4"/>
      <c r="C31" s="4"/>
      <c r="D31" s="4"/>
      <c r="E31" s="4"/>
      <c r="F31" s="41"/>
      <c r="G31" s="64"/>
    </row>
    <row r="32" spans="1:8" x14ac:dyDescent="0.2">
      <c r="A32" s="4" t="s">
        <v>3</v>
      </c>
      <c r="B32" s="85"/>
      <c r="C32" s="86"/>
      <c r="D32" s="185"/>
      <c r="E32" s="185"/>
      <c r="F32" s="185"/>
      <c r="G32" s="64"/>
    </row>
    <row r="33" spans="1:7" x14ac:dyDescent="0.2">
      <c r="A33" s="4" t="s">
        <v>4</v>
      </c>
      <c r="B33" s="87"/>
      <c r="C33" s="4"/>
      <c r="D33" s="33"/>
      <c r="E33" s="34"/>
      <c r="F33" s="88"/>
      <c r="G33" s="64"/>
    </row>
    <row r="35" spans="1:7" x14ac:dyDescent="0.2">
      <c r="A35" t="s">
        <v>25</v>
      </c>
      <c r="B35">
        <v>30.4</v>
      </c>
    </row>
  </sheetData>
  <sheetProtection selectLockedCells="1"/>
  <mergeCells count="18">
    <mergeCell ref="A23:B23"/>
    <mergeCell ref="A24:B24"/>
    <mergeCell ref="D32:F32"/>
    <mergeCell ref="A26:B26"/>
    <mergeCell ref="A30:B30"/>
    <mergeCell ref="F30:G30"/>
    <mergeCell ref="A25:B25"/>
    <mergeCell ref="A29:F29"/>
    <mergeCell ref="A14:D14"/>
    <mergeCell ref="A16:D16"/>
    <mergeCell ref="A18:D18"/>
    <mergeCell ref="A22:B22"/>
    <mergeCell ref="A1:D1"/>
    <mergeCell ref="A3:D3"/>
    <mergeCell ref="A7:D7"/>
    <mergeCell ref="A9:D9"/>
    <mergeCell ref="A11:D11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Мобільний+ОТП</vt:lpstr>
      <vt:lpstr>Лист3</vt:lpstr>
      <vt:lpstr>Назви</vt:lpstr>
      <vt:lpstr>'Мобільний+ОТП'!Область_друку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2020-02-12T09:25:28Z</cp:lastPrinted>
  <dcterms:created xsi:type="dcterms:W3CDTF">2008-03-13T06:51:50Z</dcterms:created>
  <dcterms:modified xsi:type="dcterms:W3CDTF">2026-02-17T08:45:25Z</dcterms:modified>
</cp:coreProperties>
</file>