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"/>
    </mc:Choice>
  </mc:AlternateContent>
  <xr:revisionPtr revIDLastSave="0" documentId="13_ncr:1_{C579D922-889A-4D10-8D67-3A26FF6CDAD1}" xr6:coauthVersionLast="47" xr6:coauthVersionMax="47" xr10:uidLastSave="{00000000-0000-0000-0000-000000000000}"/>
  <bookViews>
    <workbookView xWindow="-120" yWindow="-120" windowWidth="29040" windowHeight="15990" tabRatio="863" xr2:uid="{00000000-000D-0000-FFFF-FFFF00000000}"/>
  </bookViews>
  <sheets>
    <sheet name="ДРАЙВ-110" sheetId="188" r:id="rId1"/>
    <sheet name="ДРАЙВ-110 ЗНИЖКА" sheetId="187" r:id="rId2"/>
    <sheet name="Лист2" sheetId="165" state="hidden" r:id="rId3"/>
    <sheet name="Лист3" sheetId="191" state="hidden" r:id="rId4"/>
    <sheet name="Назви" sheetId="161" state="hidden" r:id="rId5"/>
  </sheets>
  <definedNames>
    <definedName name="_xlnm._FilterDatabase" localSheetId="0" hidden="1">'ДРАЙВ-110'!$A$27:$H$113</definedName>
    <definedName name="_xlnm._FilterDatabase" localSheetId="1" hidden="1">'ДРАЙВ-110 ЗНИЖКА'!$A$29:$G$115</definedName>
    <definedName name="_xlnm.Print_Area" localSheetId="0">'ДРАЙВ-110'!$A$1:$I$117</definedName>
    <definedName name="_xlnm.Print_Area" localSheetId="1">'ДРАЙВ-110 ЗНИЖКА'!$A$1:$J$118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7" l="1"/>
  <c r="C28" i="188"/>
  <c r="K19" i="188"/>
  <c r="K18" i="188"/>
  <c r="K17" i="188"/>
  <c r="K16" i="188"/>
  <c r="H8" i="165" l="1"/>
  <c r="H4" i="191"/>
  <c r="K20" i="188"/>
  <c r="K21" i="188"/>
  <c r="K22" i="188"/>
  <c r="K20" i="187"/>
  <c r="K21" i="187"/>
  <c r="K19" i="187"/>
  <c r="H9" i="165"/>
  <c r="H10" i="165"/>
  <c r="H11" i="165"/>
  <c r="I5" i="165"/>
  <c r="I6" i="165"/>
  <c r="I7" i="165"/>
  <c r="I4" i="165"/>
  <c r="H3" i="188"/>
  <c r="H5" i="191"/>
  <c r="H6" i="191"/>
  <c r="H7" i="191"/>
  <c r="H3" i="187" l="1"/>
  <c r="F9" i="188"/>
  <c r="K18" i="187" l="1"/>
  <c r="F15" i="188" l="1"/>
  <c r="F11" i="188"/>
  <c r="F13" i="188"/>
  <c r="F2" i="188"/>
  <c r="E2" i="188"/>
  <c r="F15" i="187"/>
  <c r="F13" i="187"/>
  <c r="F11" i="187"/>
  <c r="B11" i="187"/>
  <c r="E11" i="187"/>
  <c r="D11" i="187"/>
  <c r="C11" i="187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C89" i="188" s="1"/>
  <c r="C90" i="188" s="1"/>
  <c r="C91" i="188" s="1"/>
  <c r="C92" i="188" s="1"/>
  <c r="C93" i="188" s="1"/>
  <c r="C94" i="188" s="1"/>
  <c r="C95" i="188" s="1"/>
  <c r="C96" i="188" s="1"/>
  <c r="C97" i="188" s="1"/>
  <c r="C98" i="188" s="1"/>
  <c r="C99" i="188" s="1"/>
  <c r="C100" i="188" s="1"/>
  <c r="C101" i="188" s="1"/>
  <c r="C102" i="188" s="1"/>
  <c r="C103" i="188" s="1"/>
  <c r="C104" i="188" s="1"/>
  <c r="C105" i="188" s="1"/>
  <c r="C106" i="188" s="1"/>
  <c r="C107" i="188" s="1"/>
  <c r="C108" i="188" s="1"/>
  <c r="C109" i="188" s="1"/>
  <c r="C110" i="188" s="1"/>
  <c r="C111" i="188" s="1"/>
  <c r="C112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J32" i="187"/>
  <c r="J31" i="187"/>
  <c r="J30" i="187"/>
  <c r="J29" i="187"/>
  <c r="F29" i="187"/>
  <c r="E29" i="187"/>
  <c r="D29" i="187"/>
  <c r="C29" i="187"/>
  <c r="B28" i="187"/>
  <c r="B26" i="187"/>
  <c r="E24" i="187"/>
  <c r="D24" i="187"/>
  <c r="C24" i="187"/>
  <c r="B24" i="187"/>
  <c r="E22" i="187"/>
  <c r="D22" i="187"/>
  <c r="C22" i="187"/>
  <c r="B22" i="187"/>
  <c r="E20" i="187"/>
  <c r="D20" i="187"/>
  <c r="C20" i="187"/>
  <c r="B20" i="187"/>
  <c r="F17" i="187"/>
  <c r="E17" i="187"/>
  <c r="D17" i="187"/>
  <c r="C17" i="187"/>
  <c r="B17" i="187"/>
  <c r="E15" i="187"/>
  <c r="D15" i="187"/>
  <c r="C15" i="187"/>
  <c r="B15" i="187"/>
  <c r="E13" i="187"/>
  <c r="D13" i="187"/>
  <c r="C13" i="187"/>
  <c r="B13" i="187"/>
  <c r="F9" i="187"/>
  <c r="E9" i="187"/>
  <c r="D9" i="187"/>
  <c r="C9" i="187"/>
  <c r="B9" i="187"/>
  <c r="G3" i="187"/>
  <c r="G2" i="187"/>
  <c r="F2" i="187"/>
  <c r="E2" i="187"/>
  <c r="E18" i="187" l="1"/>
  <c r="C31" i="187"/>
  <c r="C32" i="187" s="1"/>
  <c r="C33" i="187" s="1"/>
  <c r="C34" i="187" s="1"/>
  <c r="C35" i="187" s="1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C95" i="187" s="1"/>
  <c r="C96" i="187" s="1"/>
  <c r="C97" i="187" s="1"/>
  <c r="C98" i="187" s="1"/>
  <c r="C99" i="187" s="1"/>
  <c r="C100" i="187" s="1"/>
  <c r="C101" i="187" s="1"/>
  <c r="C102" i="187" s="1"/>
  <c r="C103" i="187" s="1"/>
  <c r="C104" i="187" s="1"/>
  <c r="C105" i="187" s="1"/>
  <c r="C106" i="187" s="1"/>
  <c r="C107" i="187" s="1"/>
  <c r="C108" i="187" s="1"/>
  <c r="C109" i="187" s="1"/>
  <c r="C110" i="187" s="1"/>
  <c r="C111" i="187" s="1"/>
  <c r="C112" i="187" s="1"/>
  <c r="C113" i="187" s="1"/>
  <c r="C114" i="187" s="1"/>
  <c r="E3" i="188"/>
  <c r="F3" i="188" s="1"/>
  <c r="E3" i="187"/>
  <c r="E19" i="187" l="1"/>
  <c r="E17" i="188"/>
  <c r="G28" i="188"/>
  <c r="F3" i="187"/>
  <c r="F30" i="187"/>
  <c r="D33" i="187" l="1"/>
  <c r="D34" i="187"/>
  <c r="D32" i="187"/>
  <c r="D58" i="188"/>
  <c r="D63" i="188"/>
  <c r="D68" i="188"/>
  <c r="D73" i="188"/>
  <c r="D82" i="188"/>
  <c r="D87" i="188"/>
  <c r="D76" i="188"/>
  <c r="D81" i="188"/>
  <c r="D75" i="188"/>
  <c r="D96" i="188"/>
  <c r="D85" i="188"/>
  <c r="D110" i="188"/>
  <c r="D56" i="188"/>
  <c r="D61" i="188"/>
  <c r="D98" i="188"/>
  <c r="D103" i="188"/>
  <c r="D86" i="188"/>
  <c r="D59" i="188"/>
  <c r="D69" i="188"/>
  <c r="D106" i="188"/>
  <c r="D111" i="188"/>
  <c r="D52" i="188"/>
  <c r="D57" i="188"/>
  <c r="D109" i="188"/>
  <c r="D66" i="188"/>
  <c r="D55" i="188"/>
  <c r="D64" i="188"/>
  <c r="D53" i="188"/>
  <c r="D94" i="188"/>
  <c r="D99" i="188"/>
  <c r="D104" i="188"/>
  <c r="D71" i="188"/>
  <c r="D92" i="188"/>
  <c r="D97" i="188"/>
  <c r="D70" i="188"/>
  <c r="D74" i="188"/>
  <c r="D79" i="188"/>
  <c r="D84" i="188"/>
  <c r="D89" i="188"/>
  <c r="D108" i="188"/>
  <c r="D107" i="188"/>
  <c r="D62" i="188"/>
  <c r="D67" i="188"/>
  <c r="D72" i="188"/>
  <c r="D77" i="188"/>
  <c r="D102" i="188"/>
  <c r="D91" i="188"/>
  <c r="D80" i="188"/>
  <c r="D101" i="188"/>
  <c r="D90" i="188"/>
  <c r="D95" i="188"/>
  <c r="D100" i="188"/>
  <c r="D105" i="188"/>
  <c r="D78" i="188"/>
  <c r="D83" i="188"/>
  <c r="D88" i="188"/>
  <c r="D93" i="188"/>
  <c r="D60" i="188"/>
  <c r="D65" i="188"/>
  <c r="D54" i="188"/>
  <c r="D112" i="188"/>
  <c r="F20" i="187"/>
  <c r="D31" i="187"/>
  <c r="F7" i="187"/>
  <c r="D31" i="188"/>
  <c r="D35" i="188"/>
  <c r="D39" i="188"/>
  <c r="D43" i="188"/>
  <c r="D47" i="188"/>
  <c r="D51" i="188"/>
  <c r="D41" i="188"/>
  <c r="D49" i="188"/>
  <c r="D34" i="188"/>
  <c r="D42" i="188"/>
  <c r="D50" i="188"/>
  <c r="D32" i="188"/>
  <c r="D36" i="188"/>
  <c r="D40" i="188"/>
  <c r="D44" i="188"/>
  <c r="D48" i="188"/>
  <c r="D33" i="188"/>
  <c r="D37" i="188"/>
  <c r="D45" i="188"/>
  <c r="D29" i="188"/>
  <c r="D30" i="188"/>
  <c r="D38" i="188"/>
  <c r="D46" i="188"/>
  <c r="F18" i="188"/>
  <c r="E32" i="187" l="1"/>
  <c r="F8" i="187"/>
  <c r="E34" i="187"/>
  <c r="E33" i="187"/>
  <c r="E113" i="188"/>
  <c r="E112" i="187" l="1"/>
  <c r="E108" i="187"/>
  <c r="E104" i="187"/>
  <c r="E100" i="187"/>
  <c r="E96" i="187"/>
  <c r="E92" i="187"/>
  <c r="E88" i="187"/>
  <c r="E84" i="187"/>
  <c r="E80" i="187"/>
  <c r="E76" i="187"/>
  <c r="E72" i="187"/>
  <c r="E68" i="187"/>
  <c r="E64" i="187"/>
  <c r="E60" i="187"/>
  <c r="E56" i="187"/>
  <c r="E52" i="187"/>
  <c r="E48" i="187"/>
  <c r="E44" i="187"/>
  <c r="E40" i="187"/>
  <c r="E36" i="187"/>
  <c r="E111" i="187"/>
  <c r="E107" i="187"/>
  <c r="E103" i="187"/>
  <c r="E99" i="187"/>
  <c r="E95" i="187"/>
  <c r="E91" i="187"/>
  <c r="E87" i="187"/>
  <c r="E83" i="187"/>
  <c r="E79" i="187"/>
  <c r="E75" i="187"/>
  <c r="E71" i="187"/>
  <c r="E67" i="187"/>
  <c r="E63" i="187"/>
  <c r="E59" i="187"/>
  <c r="E55" i="187"/>
  <c r="E51" i="187"/>
  <c r="E47" i="187"/>
  <c r="E43" i="187"/>
  <c r="E39" i="187"/>
  <c r="E35" i="187"/>
  <c r="D35" i="187"/>
  <c r="E114" i="187"/>
  <c r="E110" i="187"/>
  <c r="E106" i="187"/>
  <c r="E102" i="187"/>
  <c r="E98" i="187"/>
  <c r="E94" i="187"/>
  <c r="E90" i="187"/>
  <c r="E86" i="187"/>
  <c r="E82" i="187"/>
  <c r="E78" i="187"/>
  <c r="E74" i="187"/>
  <c r="E70" i="187"/>
  <c r="E66" i="187"/>
  <c r="E62" i="187"/>
  <c r="E58" i="187"/>
  <c r="E54" i="187"/>
  <c r="E50" i="187"/>
  <c r="E46" i="187"/>
  <c r="E42" i="187"/>
  <c r="E38" i="187"/>
  <c r="E113" i="187"/>
  <c r="E109" i="187"/>
  <c r="E105" i="187"/>
  <c r="E101" i="187"/>
  <c r="E97" i="187"/>
  <c r="E93" i="187"/>
  <c r="E89" i="187"/>
  <c r="E85" i="187"/>
  <c r="E81" i="187"/>
  <c r="E77" i="187"/>
  <c r="E73" i="187"/>
  <c r="E69" i="187"/>
  <c r="E65" i="187"/>
  <c r="E61" i="187"/>
  <c r="E57" i="187"/>
  <c r="E53" i="187"/>
  <c r="E49" i="187"/>
  <c r="E45" i="187"/>
  <c r="E41" i="187"/>
  <c r="E37" i="187"/>
  <c r="D67" i="187"/>
  <c r="D46" i="187"/>
  <c r="D96" i="187"/>
  <c r="D61" i="187"/>
  <c r="D58" i="187"/>
  <c r="D84" i="187"/>
  <c r="D110" i="187"/>
  <c r="D88" i="187"/>
  <c r="D43" i="187"/>
  <c r="D93" i="187"/>
  <c r="D72" i="187"/>
  <c r="D51" i="187"/>
  <c r="D76" i="187"/>
  <c r="D101" i="187"/>
  <c r="D55" i="187"/>
  <c r="D80" i="187"/>
  <c r="D107" i="187"/>
  <c r="D38" i="187"/>
  <c r="D40" i="187"/>
  <c r="D66" i="187"/>
  <c r="D44" i="187"/>
  <c r="D70" i="187"/>
  <c r="D49" i="187"/>
  <c r="D104" i="187"/>
  <c r="D106" i="187"/>
  <c r="D37" i="187"/>
  <c r="D63" i="187"/>
  <c r="D65" i="187"/>
  <c r="D91" i="187"/>
  <c r="D94" i="187"/>
  <c r="D73" i="187"/>
  <c r="D75" i="187"/>
  <c r="D100" i="187"/>
  <c r="D54" i="187"/>
  <c r="D79" i="187"/>
  <c r="D81" i="187"/>
  <c r="D60" i="187"/>
  <c r="D86" i="187"/>
  <c r="D112" i="187"/>
  <c r="D90" i="187"/>
  <c r="D92" i="187"/>
  <c r="D47" i="187"/>
  <c r="D97" i="187"/>
  <c r="D57" i="187"/>
  <c r="D83" i="187"/>
  <c r="D109" i="187"/>
  <c r="D111" i="187"/>
  <c r="D89" i="187"/>
  <c r="D68" i="187"/>
  <c r="D71" i="187"/>
  <c r="D50" i="187"/>
  <c r="D99" i="187"/>
  <c r="D53" i="187"/>
  <c r="D78" i="187"/>
  <c r="D103" i="187"/>
  <c r="D82" i="187"/>
  <c r="D108" i="187"/>
  <c r="D39" i="187"/>
  <c r="D41" i="187"/>
  <c r="D114" i="187"/>
  <c r="D69" i="187"/>
  <c r="D95" i="187"/>
  <c r="D98" i="187"/>
  <c r="D105" i="187"/>
  <c r="D36" i="187"/>
  <c r="D62" i="187"/>
  <c r="D64" i="187"/>
  <c r="D113" i="187"/>
  <c r="D45" i="187"/>
  <c r="D48" i="187"/>
  <c r="D74" i="187"/>
  <c r="D52" i="187"/>
  <c r="D77" i="187"/>
  <c r="D102" i="187"/>
  <c r="D56" i="187"/>
  <c r="D59" i="187"/>
  <c r="D85" i="187"/>
  <c r="D87" i="187"/>
  <c r="D42" i="187"/>
  <c r="F89" i="187" l="1"/>
  <c r="F84" i="187"/>
  <c r="F98" i="187"/>
  <c r="F99" i="187"/>
  <c r="F85" i="187"/>
  <c r="F88" i="187"/>
  <c r="F91" i="187"/>
  <c r="F76" i="187"/>
  <c r="F90" i="187"/>
  <c r="F86" i="187"/>
  <c r="F96" i="187"/>
  <c r="F87" i="187"/>
  <c r="F92" i="187"/>
  <c r="F81" i="187"/>
  <c r="F93" i="187"/>
  <c r="F83" i="187"/>
  <c r="F77" i="187"/>
  <c r="F95" i="187"/>
  <c r="F82" i="187"/>
  <c r="F80" i="187"/>
  <c r="F78" i="187"/>
  <c r="F79" i="187"/>
  <c r="F97" i="187"/>
  <c r="F94" i="187"/>
  <c r="D113" i="188"/>
  <c r="F7" i="188" s="1"/>
  <c r="F55" i="188" l="1"/>
  <c r="G55" i="188" s="1"/>
  <c r="F60" i="188"/>
  <c r="G60" i="188" s="1"/>
  <c r="F65" i="188"/>
  <c r="G65" i="188" s="1"/>
  <c r="F70" i="188"/>
  <c r="G70" i="188" s="1"/>
  <c r="F63" i="188"/>
  <c r="G63" i="188" s="1"/>
  <c r="F107" i="188"/>
  <c r="F112" i="188"/>
  <c r="G112" i="188" s="1"/>
  <c r="F53" i="188"/>
  <c r="G53" i="188" s="1"/>
  <c r="F58" i="188"/>
  <c r="G58" i="188" s="1"/>
  <c r="F62" i="188"/>
  <c r="G62" i="188" s="1"/>
  <c r="F67" i="188"/>
  <c r="G67" i="188" s="1"/>
  <c r="F109" i="188"/>
  <c r="G109" i="188" s="1"/>
  <c r="F103" i="188"/>
  <c r="G103" i="188" s="1"/>
  <c r="F108" i="188"/>
  <c r="G108" i="188" s="1"/>
  <c r="F54" i="188"/>
  <c r="G54" i="188" s="1"/>
  <c r="F105" i="188"/>
  <c r="G105" i="188" s="1"/>
  <c r="F94" i="188"/>
  <c r="G94" i="188" s="1"/>
  <c r="F104" i="188"/>
  <c r="F91" i="188"/>
  <c r="G91" i="188" s="1"/>
  <c r="F96" i="188"/>
  <c r="G96" i="188" s="1"/>
  <c r="F101" i="188"/>
  <c r="G101" i="188" s="1"/>
  <c r="F106" i="188"/>
  <c r="G106" i="188" s="1"/>
  <c r="F79" i="188"/>
  <c r="G79" i="188" s="1"/>
  <c r="F88" i="188"/>
  <c r="G88" i="188" s="1"/>
  <c r="F77" i="188"/>
  <c r="G77" i="188" s="1"/>
  <c r="F82" i="188"/>
  <c r="G82" i="188" s="1"/>
  <c r="F71" i="188"/>
  <c r="G71" i="188" s="1"/>
  <c r="F76" i="188"/>
  <c r="G76" i="188" s="1"/>
  <c r="F81" i="188"/>
  <c r="G81" i="188" s="1"/>
  <c r="F86" i="188"/>
  <c r="G86" i="188" s="1"/>
  <c r="F95" i="188"/>
  <c r="G95" i="188" s="1"/>
  <c r="F52" i="188"/>
  <c r="G52" i="188" s="1"/>
  <c r="F57" i="188"/>
  <c r="G57" i="188" s="1"/>
  <c r="F83" i="188"/>
  <c r="G83" i="188" s="1"/>
  <c r="F66" i="188"/>
  <c r="G66" i="188" s="1"/>
  <c r="F59" i="188"/>
  <c r="G59" i="188" s="1"/>
  <c r="F64" i="188"/>
  <c r="G64" i="188" s="1"/>
  <c r="F69" i="188"/>
  <c r="G69" i="188" s="1"/>
  <c r="F74" i="188"/>
  <c r="G74" i="188" s="1"/>
  <c r="F68" i="188"/>
  <c r="G68" i="188" s="1"/>
  <c r="F89" i="188"/>
  <c r="G89" i="188" s="1"/>
  <c r="F110" i="188"/>
  <c r="G110" i="188" s="1"/>
  <c r="F99" i="188"/>
  <c r="G99" i="188" s="1"/>
  <c r="F87" i="188"/>
  <c r="G87" i="188" s="1"/>
  <c r="F92" i="188"/>
  <c r="F97" i="188"/>
  <c r="G97" i="188" s="1"/>
  <c r="F102" i="188"/>
  <c r="G102" i="188" s="1"/>
  <c r="F111" i="188"/>
  <c r="G111" i="188" s="1"/>
  <c r="F84" i="188"/>
  <c r="G84" i="188" s="1"/>
  <c r="F73" i="188"/>
  <c r="G73" i="188" s="1"/>
  <c r="F78" i="188"/>
  <c r="G78" i="188" s="1"/>
  <c r="F72" i="188"/>
  <c r="G72" i="188" s="1"/>
  <c r="F93" i="188"/>
  <c r="G93" i="188" s="1"/>
  <c r="F98" i="188"/>
  <c r="G98" i="188" s="1"/>
  <c r="F75" i="188"/>
  <c r="G75" i="188" s="1"/>
  <c r="F80" i="188"/>
  <c r="G80" i="188" s="1"/>
  <c r="F85" i="188"/>
  <c r="G85" i="188" s="1"/>
  <c r="F90" i="188"/>
  <c r="G90" i="188" s="1"/>
  <c r="F100" i="188"/>
  <c r="G100" i="188" s="1"/>
  <c r="F56" i="188"/>
  <c r="G56" i="188" s="1"/>
  <c r="F61" i="188"/>
  <c r="G61" i="188" s="1"/>
  <c r="F30" i="188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G92" i="188"/>
  <c r="G104" i="188"/>
  <c r="F37" i="188"/>
  <c r="G37" i="188" s="1"/>
  <c r="F41" i="188"/>
  <c r="G41" i="188" s="1"/>
  <c r="F49" i="188"/>
  <c r="G49" i="188" s="1"/>
  <c r="F29" i="188"/>
  <c r="F34" i="188"/>
  <c r="G34" i="188" s="1"/>
  <c r="F42" i="188"/>
  <c r="G42" i="188" s="1"/>
  <c r="F46" i="188"/>
  <c r="G46" i="188" s="1"/>
  <c r="G107" i="188"/>
  <c r="F32" i="188"/>
  <c r="G32" i="188" s="1"/>
  <c r="F36" i="188"/>
  <c r="G36" i="188" s="1"/>
  <c r="F40" i="188"/>
  <c r="G40" i="188" s="1"/>
  <c r="F44" i="188"/>
  <c r="G44" i="188" s="1"/>
  <c r="F48" i="188"/>
  <c r="G48" i="188" s="1"/>
  <c r="F33" i="188"/>
  <c r="G33" i="188" s="1"/>
  <c r="F45" i="188"/>
  <c r="G45" i="188" s="1"/>
  <c r="F38" i="188"/>
  <c r="G38" i="188" s="1"/>
  <c r="F50" i="188"/>
  <c r="G50" i="188" s="1"/>
  <c r="G29" i="188" l="1"/>
  <c r="G113" i="188" s="1"/>
  <c r="F20" i="188" s="1"/>
  <c r="F22" i="188" s="1"/>
  <c r="F113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  <c r="E31" i="187" l="1"/>
  <c r="F110" i="187"/>
  <c r="F106" i="187"/>
  <c r="F102" i="187"/>
  <c r="F74" i="187"/>
  <c r="F70" i="187"/>
  <c r="F113" i="187"/>
  <c r="F109" i="187"/>
  <c r="F105" i="187"/>
  <c r="F101" i="187"/>
  <c r="F73" i="187"/>
  <c r="F69" i="187"/>
  <c r="F33" i="187"/>
  <c r="F112" i="187"/>
  <c r="F108" i="187"/>
  <c r="F104" i="187"/>
  <c r="F100" i="187"/>
  <c r="F72" i="187"/>
  <c r="F68" i="187"/>
  <c r="F111" i="187"/>
  <c r="F107" i="187"/>
  <c r="F103" i="187"/>
  <c r="F75" i="187"/>
  <c r="F71" i="187"/>
  <c r="F67" i="187"/>
  <c r="F114" i="187"/>
  <c r="F31" i="187" l="1"/>
  <c r="F32" i="187"/>
  <c r="F55" i="187" l="1"/>
  <c r="F59" i="187"/>
  <c r="F46" i="187"/>
  <c r="F52" i="187"/>
  <c r="F41" i="187"/>
  <c r="F37" i="187"/>
  <c r="F62" i="187"/>
  <c r="F47" i="187"/>
  <c r="F49" i="187"/>
  <c r="F61" i="187"/>
  <c r="F53" i="187"/>
  <c r="F58" i="187" l="1"/>
  <c r="F35" i="187"/>
  <c r="F43" i="187"/>
  <c r="F38" i="187"/>
  <c r="F45" i="187"/>
  <c r="F66" i="187"/>
  <c r="F63" i="187"/>
  <c r="F64" i="187"/>
  <c r="F44" i="187"/>
  <c r="F60" i="187"/>
  <c r="E115" i="187"/>
  <c r="F56" i="187"/>
  <c r="F54" i="187"/>
  <c r="F40" i="187"/>
  <c r="F48" i="187"/>
  <c r="F36" i="187"/>
  <c r="F39" i="187"/>
  <c r="F42" i="187"/>
  <c r="F34" i="187"/>
  <c r="D115" i="187"/>
  <c r="F50" i="187"/>
  <c r="F51" i="187"/>
  <c r="F65" i="187"/>
  <c r="F57" i="187"/>
  <c r="F115" i="187" l="1"/>
  <c r="F22" i="187" s="1"/>
  <c r="F24" i="187" s="1"/>
  <c r="F26" i="187"/>
</calcChain>
</file>

<file path=xl/sharedStrings.xml><?xml version="1.0" encoding="utf-8"?>
<sst xmlns="http://schemas.openxmlformats.org/spreadsheetml/2006/main" count="98" uniqueCount="53">
  <si>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</si>
  <si>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</si>
  <si>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</si>
  <si>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</si>
  <si>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</si>
  <si>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</si>
  <si>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</si>
  <si>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</si>
  <si>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</si>
  <si>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</si>
  <si>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</si>
  <si>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</si>
  <si>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</si>
  <si>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</si>
  <si>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</si>
  <si>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</si>
  <si>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</si>
  <si>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</si>
  <si>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</si>
  <si>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</si>
  <si>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</si>
  <si>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</si>
  <si>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</si>
  <si>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</si>
  <si>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</si>
  <si>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</si>
  <si>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</si>
  <si>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</si>
  <si>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</si>
  <si>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</si>
  <si>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</si>
  <si>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</si>
  <si>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</si>
  <si>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</si>
  <si>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</si>
  <si>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</si>
  <si>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</si>
  <si>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страхівки)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</si>
  <si>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</si>
  <si>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</si>
  <si>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</si>
  <si>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</si>
  <si>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</si>
  <si>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 xml:space="preserve">% ставка знижена </t>
  </si>
  <si>
    <t>Реальна річна процентна ставка, %</t>
  </si>
  <si>
    <t>Разова комісія</t>
  </si>
  <si>
    <t>max. 1000000 грн.</t>
  </si>
  <si>
    <t>Разовий комісія, %</t>
  </si>
  <si>
    <t>Сума кредиту, грн.</t>
  </si>
  <si>
    <t xml:space="preserve">Драйв-110, 84 міс. </t>
  </si>
  <si>
    <t xml:space="preserve">Драйв-110, 60 міс. </t>
  </si>
  <si>
    <t xml:space="preserve">Драйв-110, 36 міс. </t>
  </si>
  <si>
    <t xml:space="preserve">Драйв-110, 24 міс.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</si>
</sst>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  <numFmt numFmtId="179" formatCode="#,##0.00\ &quot;₴&quot;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  <font>
      <b/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5" fillId="0" borderId="27" xfId="23" applyBorder="1" applyAlignment="1">
      <alignment horizontal="center"/>
    </xf>
    <xf numFmtId="0" fontId="5" fillId="0" borderId="23" xfId="23" applyBorder="1" applyAlignment="1">
      <alignment horizontal="center"/>
    </xf>
    <xf numFmtId="0" fontId="36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4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167" fontId="5" fillId="0" borderId="15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7" xfId="23" applyNumberFormat="1" applyFont="1" applyFill="1" applyBorder="1" applyAlignment="1">
      <alignment horizontal="center" vertical="center"/>
    </xf>
    <xf numFmtId="2" fontId="5" fillId="0" borderId="14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14" fontId="5" fillId="0" borderId="31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0" fontId="5" fillId="0" borderId="18" xfId="23" applyBorder="1" applyAlignment="1">
      <alignment horizontal="center"/>
    </xf>
    <xf numFmtId="0" fontId="5" fillId="0" borderId="17" xfId="23" applyBorder="1" applyAlignment="1">
      <alignment horizontal="center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26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0" fillId="9" borderId="1" xfId="0" applyFill="1" applyBorder="1" applyProtection="1">
      <protection hidden="1"/>
    </xf>
    <xf numFmtId="10" fontId="0" fillId="9" borderId="1" xfId="24" applyNumberFormat="1" applyFont="1" applyFill="1" applyBorder="1" applyProtection="1">
      <protection hidden="1"/>
    </xf>
    <xf numFmtId="4" fontId="3" fillId="9" borderId="1" xfId="2" applyNumberFormat="1" applyFill="1" applyBorder="1" applyAlignment="1" applyProtection="1">
      <alignment horizontal="center"/>
      <protection hidden="1"/>
    </xf>
    <xf numFmtId="174" fontId="3" fillId="9" borderId="1" xfId="49" applyNumberFormat="1" applyFont="1" applyFill="1" applyBorder="1" applyAlignment="1">
      <alignment horizontal="center"/>
    </xf>
    <xf numFmtId="175" fontId="3" fillId="9" borderId="1" xfId="24" applyNumberFormat="1" applyFont="1" applyFill="1" applyBorder="1" applyAlignment="1" applyProtection="1">
      <alignment horizontal="right"/>
      <protection hidden="1"/>
    </xf>
    <xf numFmtId="2" fontId="0" fillId="11" borderId="1" xfId="0" applyNumberFormat="1" applyFill="1" applyBorder="1" applyProtection="1">
      <protection hidden="1"/>
    </xf>
    <xf numFmtId="2" fontId="0" fillId="9" borderId="1" xfId="0" applyNumberFormat="1" applyFill="1" applyBorder="1" applyProtection="1">
      <protection hidden="1"/>
    </xf>
    <xf numFmtId="165" fontId="28" fillId="4" borderId="0" xfId="23" applyNumberFormat="1" applyFont="1" applyFill="1" applyProtection="1">
      <protection hidden="1"/>
    </xf>
    <xf numFmtId="0" fontId="44" fillId="3" borderId="0" xfId="23" applyFont="1" applyFill="1" applyAlignment="1">
      <alignment horizontal="center"/>
    </xf>
    <xf numFmtId="178" fontId="41" fillId="10" borderId="6" xfId="47" applyNumberFormat="1" applyFont="1" applyFill="1" applyBorder="1" applyAlignment="1" applyProtection="1">
      <alignment horizontal="center" vertical="top" wrapText="1"/>
      <protection locked="0"/>
    </xf>
    <xf numFmtId="4" fontId="17" fillId="0" borderId="1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0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79" fontId="22" fillId="5" borderId="21" xfId="23" applyNumberFormat="1" applyFont="1" applyFill="1" applyBorder="1" applyAlignment="1">
      <alignment horizontal="center" vertical="center"/>
    </xf>
    <xf numFmtId="179" fontId="22" fillId="5" borderId="22" xfId="23" applyNumberFormat="1" applyFont="1" applyFill="1" applyBorder="1" applyAlignment="1">
      <alignment horizontal="center" vertical="center"/>
    </xf>
    <xf numFmtId="0" fontId="43" fillId="9" borderId="24" xfId="0" applyFont="1" applyFill="1" applyBorder="1" applyAlignment="1">
      <alignment horizontal="left" vertical="center"/>
    </xf>
    <xf numFmtId="0" fontId="39" fillId="9" borderId="25" xfId="0" applyFont="1" applyFill="1" applyBorder="1" applyAlignment="1">
      <alignment horizontal="left" vertical="center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0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165" fontId="17" fillId="5" borderId="24" xfId="23" applyNumberFormat="1" applyFont="1" applyFill="1" applyBorder="1" applyAlignment="1">
      <alignment horizontal="center" vertical="center" wrapText="1"/>
    </xf>
    <xf numFmtId="165" fontId="17" fillId="5" borderId="26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0" xfId="23" applyNumberFormat="1" applyFont="1" applyFill="1" applyBorder="1" applyAlignment="1">
      <alignment horizontal="center"/>
    </xf>
    <xf numFmtId="4" fontId="17" fillId="0" borderId="15" xfId="23" applyNumberFormat="1" applyFont="1" applyBorder="1" applyAlignment="1">
      <alignment horizontal="center"/>
    </xf>
    <xf numFmtId="4" fontId="17" fillId="0" borderId="28" xfId="23" applyNumberFormat="1" applyFont="1" applyBorder="1" applyAlignment="1">
      <alignment horizontal="center"/>
    </xf>
    <xf numFmtId="0" fontId="10" fillId="2" borderId="24" xfId="23" applyFont="1" applyFill="1" applyBorder="1" applyAlignment="1">
      <alignment horizontal="left" vertical="center"/>
    </xf>
    <xf numFmtId="0" fontId="10" fillId="2" borderId="26" xfId="23" applyFont="1" applyFill="1" applyBorder="1" applyAlignment="1">
      <alignment horizontal="left" vertical="center"/>
    </xf>
    <xf numFmtId="168" fontId="10" fillId="2" borderId="21" xfId="23" applyNumberFormat="1" applyFont="1" applyFill="1" applyBorder="1" applyAlignment="1">
      <alignment horizontal="center" vertical="center"/>
    </xf>
    <xf numFmtId="168" fontId="10" fillId="2" borderId="22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10" fontId="22" fillId="5" borderId="21" xfId="23" applyNumberFormat="1" applyFont="1" applyFill="1" applyBorder="1" applyAlignment="1">
      <alignment horizontal="center" vertical="center"/>
    </xf>
    <xf numFmtId="10" fontId="22" fillId="5" borderId="22" xfId="23" applyNumberFormat="1" applyFont="1" applyFill="1" applyBorder="1" applyAlignment="1">
      <alignment horizontal="center" vertical="center"/>
    </xf>
    <xf numFmtId="0" fontId="10" fillId="2" borderId="22" xfId="23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6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165" fontId="17" fillId="0" borderId="19" xfId="23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361950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100"/>
          <a:ext cx="1771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3</xdr:col>
      <xdr:colOff>428624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0"/>
          <a:ext cx="1819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>
    <tabColor rgb="FFFFFF00"/>
    <pageSetUpPr fitToPage="1"/>
  </sheetPr>
  <dimension ref="A1:AC120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13.140625" style="4" hidden="1" customWidth="1" outlineLevel="1"/>
    <col min="12" max="12" width="14.570312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56" t="s">
        <v>36</v>
      </c>
      <c r="I1" s="156"/>
    </row>
    <row r="2" spans="1:29" ht="12.75" customHeight="1" x14ac:dyDescent="0.2">
      <c r="A2" s="2"/>
      <c r="B2" s="50"/>
      <c r="C2" s="50"/>
      <c r="D2" s="50"/>
      <c r="E2" s="108">
        <f>VLOOKUP('ДРАЙВ-110'!H2,Лист3!A:O,14,FALSE)</f>
        <v>50000</v>
      </c>
      <c r="F2" s="100">
        <f>VLOOKUP(H$2,Лист3!$A:$H,2,0)</f>
        <v>970873.79</v>
      </c>
      <c r="G2" s="116">
        <f ca="1">TODAY()</f>
        <v>46009</v>
      </c>
      <c r="H2" s="157" t="s">
        <v>49</v>
      </c>
      <c r="I2" s="158"/>
      <c r="J2" s="42"/>
      <c r="M2" s="125"/>
      <c r="N2" s="125"/>
    </row>
    <row r="3" spans="1:29" ht="13.7" customHeight="1" thickBot="1" x14ac:dyDescent="0.25">
      <c r="A3" s="2"/>
      <c r="B3" s="50"/>
      <c r="C3" s="50"/>
      <c r="D3" s="50"/>
      <c r="E3" s="109">
        <f>IF(F5&lt;E2,"x",IF(F5&gt;F2,"y",F5))</f>
        <v>200000</v>
      </c>
      <c r="F3" s="159" t="str">
        <f>IF(E3="x","Збільшіть суму",IF(E3="y","Зменшіть суму",""))</f>
        <v/>
      </c>
      <c r="G3" s="57">
        <f>Назви!B35</f>
        <v>30.4</v>
      </c>
      <c r="H3" s="160">
        <f>VLOOKUP(H$2,Лист3!$A:$H,8,0)</f>
        <v>1000000.0037</v>
      </c>
      <c r="I3" s="161"/>
      <c r="J3" s="42"/>
    </row>
    <row r="4" spans="1:29" ht="9" customHeight="1" thickBot="1" x14ac:dyDescent="0.25">
      <c r="A4" s="2"/>
      <c r="B4" s="2"/>
      <c r="C4" s="2"/>
      <c r="D4" s="2"/>
      <c r="E4" s="108"/>
      <c r="F4" s="159"/>
      <c r="G4" s="35"/>
      <c r="H4" s="119"/>
      <c r="I4" s="42"/>
      <c r="J4" s="42"/>
      <c r="K4" s="54"/>
    </row>
    <row r="5" spans="1:29" ht="21" customHeight="1" thickBot="1" x14ac:dyDescent="0.25">
      <c r="A5" s="1"/>
      <c r="B5" s="162" t="s">
        <v>37</v>
      </c>
      <c r="C5" s="163"/>
      <c r="D5" s="163"/>
      <c r="E5" s="163"/>
      <c r="F5" s="150">
        <v>200000</v>
      </c>
      <c r="G5" s="149" t="s">
        <v>22</v>
      </c>
      <c r="H5" s="11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53" t="s">
        <v>48</v>
      </c>
      <c r="C7" s="154"/>
      <c r="D7" s="154"/>
      <c r="E7" s="155"/>
      <c r="F7" s="13">
        <f>D113</f>
        <v>205999.99999999994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53" t="str">
        <f>Назви!A3</f>
        <v>Процентна ставка базова, % річних</v>
      </c>
      <c r="C9" s="154">
        <f>Назви!B3</f>
        <v>0</v>
      </c>
      <c r="D9" s="154">
        <f>Назви!C3</f>
        <v>0</v>
      </c>
      <c r="E9" s="155">
        <f>Назви!D3</f>
        <v>0</v>
      </c>
      <c r="F9" s="32">
        <f>VLOOKUP(H$2,Лист3!$A:$H,4,0)</f>
        <v>0.64900000000000002</v>
      </c>
      <c r="G9" s="164"/>
      <c r="H9" s="164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53" t="str">
        <f>Назви!A7</f>
        <v>Разовий комісія, %</v>
      </c>
      <c r="C11" s="154">
        <f>Назви!B7</f>
        <v>0</v>
      </c>
      <c r="D11" s="154">
        <f>Назви!C7</f>
        <v>0</v>
      </c>
      <c r="E11" s="155">
        <f>Назви!D7</f>
        <v>0</v>
      </c>
      <c r="F11" s="32">
        <f>VLOOKUP(H$2,Лист3!$A:$H,5,0)</f>
        <v>0.03</v>
      </c>
      <c r="G11" s="164"/>
      <c r="H11" s="164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53" t="str">
        <f>Назви!A9</f>
        <v xml:space="preserve">Щомісячна плата за обслуговування кредитної заборгованості, % </v>
      </c>
      <c r="C13" s="154">
        <f>Назви!B9</f>
        <v>0</v>
      </c>
      <c r="D13" s="154">
        <f>Назви!C9</f>
        <v>0</v>
      </c>
      <c r="E13" s="155">
        <f>Назви!D9</f>
        <v>0</v>
      </c>
      <c r="F13" s="32">
        <f>VLOOKUP(H$2,Лист3!$A:$H,6,0)</f>
        <v>0</v>
      </c>
      <c r="G13" s="164"/>
      <c r="H13" s="164"/>
      <c r="I13" s="3"/>
      <c r="J13" s="43"/>
      <c r="K13" s="113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/>
    </row>
    <row r="15" spans="1:29" x14ac:dyDescent="0.2">
      <c r="A15" s="1"/>
      <c r="B15" s="153" t="str">
        <f>Назви!A11</f>
        <v>Термін кредитування (міс.)</v>
      </c>
      <c r="C15" s="154">
        <f>Назви!B11</f>
        <v>0</v>
      </c>
      <c r="D15" s="154">
        <f>Назви!C11</f>
        <v>0</v>
      </c>
      <c r="E15" s="155">
        <f>Назви!D11</f>
        <v>0</v>
      </c>
      <c r="F15" s="53">
        <f>VLOOKUP(H$2,Лист3!$A:$H,3,0)</f>
        <v>84</v>
      </c>
      <c r="G15" s="164"/>
      <c r="H15" s="164"/>
      <c r="I15" s="3"/>
      <c r="J15" s="43"/>
      <c r="K15" s="113"/>
    </row>
    <row r="16" spans="1:29" s="12" customFormat="1" ht="7.9" customHeight="1" x14ac:dyDescent="0.2">
      <c r="A16" s="1"/>
      <c r="B16" s="10"/>
      <c r="C16" s="48"/>
      <c r="D16" s="94"/>
      <c r="E16" s="114">
        <f>F5*F11</f>
        <v>6000</v>
      </c>
      <c r="F16" s="50"/>
      <c r="G16" s="96"/>
      <c r="H16" s="11"/>
      <c r="I16" s="1"/>
      <c r="J16" s="44"/>
      <c r="K16" s="113" t="str">
        <f>Лист3!A4</f>
        <v xml:space="preserve">Драйв-110, 84 міс. 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206000</v>
      </c>
      <c r="F17" s="50"/>
      <c r="G17" s="96"/>
      <c r="H17" s="11"/>
      <c r="I17" s="1"/>
      <c r="J17" s="99"/>
      <c r="K17" s="113" t="str">
        <f>Лист3!A5</f>
        <v xml:space="preserve">Драйв-110, 60 міс. 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65" t="str">
        <f>Назви!A14</f>
        <v>Орієнтовний платіж, грн.</v>
      </c>
      <c r="C18" s="166">
        <f>Назви!B14</f>
        <v>0</v>
      </c>
      <c r="D18" s="166">
        <f>Назви!C14</f>
        <v>0</v>
      </c>
      <c r="E18" s="167">
        <f>Назви!D14</f>
        <v>0</v>
      </c>
      <c r="F18" s="13">
        <f>PMT(F9/12,F15,-E17)+F13*E17</f>
        <v>11276.271225916953</v>
      </c>
      <c r="G18" s="168"/>
      <c r="H18" s="169"/>
      <c r="I18" s="105"/>
      <c r="J18" s="44"/>
      <c r="K18" s="113" t="str">
        <f>Лист3!A6</f>
        <v xml:space="preserve">Драйв-110, 36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 t="str">
        <f>Лист3!A7</f>
        <v xml:space="preserve">Драйв-110, 24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5" t="str">
        <f>Назви!A16</f>
        <v>Орієнтовні загальні витрати за кредитом, грн.</v>
      </c>
      <c r="C20" s="166">
        <f>Назви!B16</f>
        <v>0</v>
      </c>
      <c r="D20" s="166">
        <f>Назви!C16</f>
        <v>0</v>
      </c>
      <c r="E20" s="167">
        <f>Назви!D16</f>
        <v>0</v>
      </c>
      <c r="F20" s="13">
        <f>G113-E3</f>
        <v>747206.78297702246</v>
      </c>
      <c r="G20" s="170"/>
      <c r="H20" s="170"/>
      <c r="I20" s="1"/>
      <c r="J20" s="45"/>
      <c r="K20" s="113">
        <f>Лист2!A12</f>
        <v>0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>
        <f>Лист2!A13</f>
        <v>0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5" t="str">
        <f>Назви!A18</f>
        <v>Орієнтовна загальна вартість кредиту, грн.</v>
      </c>
      <c r="C22" s="166">
        <f>Назви!B18</f>
        <v>0</v>
      </c>
      <c r="D22" s="166">
        <f>Назви!C18</f>
        <v>0</v>
      </c>
      <c r="E22" s="167">
        <f>Назви!D18</f>
        <v>0</v>
      </c>
      <c r="F22" s="13">
        <f>F7+F20</f>
        <v>953206.78297702246</v>
      </c>
      <c r="G22" s="164"/>
      <c r="H22" s="164"/>
      <c r="I22" s="1"/>
      <c r="J22" s="45"/>
      <c r="K22" s="113">
        <f>Лист2!A14</f>
        <v>0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5" t="str">
        <f>Назви!A20</f>
        <v>Реальна річна процентна ставка, %</v>
      </c>
      <c r="C24" s="166"/>
      <c r="D24" s="166"/>
      <c r="E24" s="167"/>
      <c r="F24" s="32">
        <f ca="1">XIRR(G28:G112,C28:C112)</f>
        <v>0.91830972433090219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71" t="str">
        <f>Назви!A29</f>
        <v>Орієнтовний порядок повернення кредиту</v>
      </c>
      <c r="C26" s="172"/>
      <c r="D26" s="172"/>
      <c r="E26" s="172"/>
      <c r="F26" s="172"/>
      <c r="G26" s="172"/>
      <c r="H26" s="173"/>
      <c r="I26" s="3"/>
      <c r="K26" s="113"/>
    </row>
    <row r="27" spans="1:29" ht="31.15" customHeight="1" thickBot="1" x14ac:dyDescent="0.25">
      <c r="A27" s="1"/>
      <c r="B27" s="117" t="s">
        <v>35</v>
      </c>
      <c r="C27" s="117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74" t="str">
        <f>Назви!F30</f>
        <v>Сума платежу за розрахунковий період, грн.</v>
      </c>
      <c r="H27" s="175"/>
      <c r="I27" s="3"/>
      <c r="K27" s="113"/>
    </row>
    <row r="28" spans="1:29" ht="12.6" hidden="1" customHeight="1" thickBot="1" x14ac:dyDescent="0.25">
      <c r="A28" s="1"/>
      <c r="B28" s="91">
        <v>0</v>
      </c>
      <c r="C28" s="118">
        <f ca="1">TODAY()</f>
        <v>46009</v>
      </c>
      <c r="D28" s="92"/>
      <c r="E28" s="93"/>
      <c r="F28" s="92"/>
      <c r="G28" s="176">
        <f>-1*E3</f>
        <v>-200000</v>
      </c>
      <c r="H28" s="177"/>
      <c r="I28" s="3"/>
      <c r="K28" s="113"/>
    </row>
    <row r="29" spans="1:29" x14ac:dyDescent="0.2">
      <c r="A29" s="1">
        <v>1</v>
      </c>
      <c r="B29" s="131">
        <v>1</v>
      </c>
      <c r="C29" s="129">
        <f ca="1">DATE(YEAR(C28),MONTH(C28)+1,DAY(C28))</f>
        <v>46040</v>
      </c>
      <c r="D29" s="127">
        <f>IFERROR(PPMT($F$9/12,B29,$F$15,-$E$17),0)</f>
        <v>135.10455925028464</v>
      </c>
      <c r="E29" s="122">
        <v>0</v>
      </c>
      <c r="F29" s="122">
        <f>IFERROR(IPMT($F$9/12,B29,$F$15,-$F$7),0)</f>
        <v>11141.166666666664</v>
      </c>
      <c r="G29" s="178">
        <f>SUM(D29:F29)</f>
        <v>11276.271225916949</v>
      </c>
      <c r="H29" s="179"/>
      <c r="I29" s="3"/>
      <c r="K29" s="113"/>
    </row>
    <row r="30" spans="1:29" x14ac:dyDescent="0.2">
      <c r="A30" s="1">
        <v>2</v>
      </c>
      <c r="B30" s="132">
        <v>2</v>
      </c>
      <c r="C30" s="130">
        <f t="shared" ref="C30:C112" ca="1" si="0">DATE(YEAR(C29),MONTH(C29)+1,DAY(C29))</f>
        <v>46071</v>
      </c>
      <c r="D30" s="128">
        <f t="shared" ref="D30:D112" si="1">IFERROR(PPMT($F$9/12,B30,$F$15,-$E$17),0)</f>
        <v>142.41146416307075</v>
      </c>
      <c r="E30" s="124">
        <v>0</v>
      </c>
      <c r="F30" s="124">
        <f t="shared" ref="F30:F112" si="2">IFERROR(IPMT($F$9/12,B30,$F$15,-$F$7),0)</f>
        <v>11133.85976175388</v>
      </c>
      <c r="G30" s="151">
        <f t="shared" ref="G30:G112" si="3">SUM(D30:F30)</f>
        <v>11276.271225916951</v>
      </c>
      <c r="H30" s="152"/>
      <c r="I30" s="3"/>
      <c r="K30" s="113"/>
    </row>
    <row r="31" spans="1:29" x14ac:dyDescent="0.2">
      <c r="A31" s="1">
        <v>3</v>
      </c>
      <c r="B31" s="132">
        <v>3</v>
      </c>
      <c r="C31" s="130">
        <f t="shared" ca="1" si="0"/>
        <v>46099</v>
      </c>
      <c r="D31" s="128">
        <f t="shared" si="1"/>
        <v>150.11355084989015</v>
      </c>
      <c r="E31" s="124">
        <v>0</v>
      </c>
      <c r="F31" s="124">
        <f t="shared" si="2"/>
        <v>11126.157675067059</v>
      </c>
      <c r="G31" s="151">
        <f t="shared" si="3"/>
        <v>11276.271225916949</v>
      </c>
      <c r="H31" s="152"/>
      <c r="I31" s="3"/>
      <c r="K31" s="113"/>
    </row>
    <row r="32" spans="1:29" x14ac:dyDescent="0.2">
      <c r="A32" s="1">
        <v>4</v>
      </c>
      <c r="B32" s="132">
        <v>4</v>
      </c>
      <c r="C32" s="130">
        <f t="shared" ca="1" si="0"/>
        <v>46130</v>
      </c>
      <c r="D32" s="128">
        <f t="shared" si="1"/>
        <v>158.23219205835505</v>
      </c>
      <c r="E32" s="124">
        <v>0</v>
      </c>
      <c r="F32" s="124">
        <f t="shared" si="2"/>
        <v>11118.039033858595</v>
      </c>
      <c r="G32" s="151">
        <f t="shared" si="3"/>
        <v>11276.271225916949</v>
      </c>
      <c r="H32" s="152"/>
      <c r="I32" s="3"/>
      <c r="K32" s="113"/>
    </row>
    <row r="33" spans="1:11" x14ac:dyDescent="0.2">
      <c r="A33" s="1">
        <v>5</v>
      </c>
      <c r="B33" s="132">
        <v>5</v>
      </c>
      <c r="C33" s="130">
        <f t="shared" ca="1" si="0"/>
        <v>46160</v>
      </c>
      <c r="D33" s="128">
        <f t="shared" si="1"/>
        <v>166.7899164455111</v>
      </c>
      <c r="E33" s="124">
        <v>0</v>
      </c>
      <c r="F33" s="124">
        <f t="shared" si="2"/>
        <v>11109.481309471439</v>
      </c>
      <c r="G33" s="151">
        <f t="shared" si="3"/>
        <v>11276.271225916949</v>
      </c>
      <c r="H33" s="152"/>
      <c r="I33" s="3"/>
      <c r="K33" s="113"/>
    </row>
    <row r="34" spans="1:11" x14ac:dyDescent="0.2">
      <c r="A34" s="1">
        <v>6</v>
      </c>
      <c r="B34" s="132">
        <v>6</v>
      </c>
      <c r="C34" s="130">
        <f t="shared" ca="1" si="0"/>
        <v>46191</v>
      </c>
      <c r="D34" s="128">
        <f t="shared" si="1"/>
        <v>175.8104710932725</v>
      </c>
      <c r="E34" s="124">
        <v>0</v>
      </c>
      <c r="F34" s="124">
        <f t="shared" si="2"/>
        <v>11100.460754823676</v>
      </c>
      <c r="G34" s="151">
        <f t="shared" si="3"/>
        <v>11276.271225916949</v>
      </c>
      <c r="H34" s="152"/>
      <c r="I34" s="3"/>
      <c r="K34" s="113"/>
    </row>
    <row r="35" spans="1:11" x14ac:dyDescent="0.2">
      <c r="A35" s="1">
        <v>7</v>
      </c>
      <c r="B35" s="132">
        <v>7</v>
      </c>
      <c r="C35" s="130">
        <f t="shared" ca="1" si="0"/>
        <v>46221</v>
      </c>
      <c r="D35" s="128">
        <f t="shared" si="1"/>
        <v>185.31888740490035</v>
      </c>
      <c r="E35" s="124">
        <v>0</v>
      </c>
      <c r="F35" s="124">
        <f t="shared" si="2"/>
        <v>11090.952338512048</v>
      </c>
      <c r="G35" s="151">
        <f t="shared" si="3"/>
        <v>11276.271225916949</v>
      </c>
      <c r="H35" s="152"/>
      <c r="I35" s="3"/>
      <c r="K35" s="113"/>
    </row>
    <row r="36" spans="1:11" x14ac:dyDescent="0.2">
      <c r="A36" s="1">
        <v>8</v>
      </c>
      <c r="B36" s="132">
        <v>8</v>
      </c>
      <c r="C36" s="130">
        <f t="shared" ca="1" si="0"/>
        <v>46252</v>
      </c>
      <c r="D36" s="128">
        <f t="shared" si="1"/>
        <v>195.34155056538205</v>
      </c>
      <c r="E36" s="124">
        <v>0</v>
      </c>
      <c r="F36" s="124">
        <f t="shared" si="2"/>
        <v>11080.929675351568</v>
      </c>
      <c r="G36" s="151">
        <f t="shared" si="3"/>
        <v>11276.271225916951</v>
      </c>
      <c r="H36" s="152"/>
      <c r="I36" s="3"/>
      <c r="K36" s="113"/>
    </row>
    <row r="37" spans="1:11" x14ac:dyDescent="0.2">
      <c r="A37" s="1">
        <v>9</v>
      </c>
      <c r="B37" s="132">
        <v>9</v>
      </c>
      <c r="C37" s="130">
        <f t="shared" ca="1" si="0"/>
        <v>46283</v>
      </c>
      <c r="D37" s="128">
        <f t="shared" si="1"/>
        <v>205.90627275845981</v>
      </c>
      <c r="E37" s="124">
        <v>0</v>
      </c>
      <c r="F37" s="124">
        <f t="shared" si="2"/>
        <v>11070.364953158491</v>
      </c>
      <c r="G37" s="151">
        <f t="shared" si="3"/>
        <v>11276.271225916951</v>
      </c>
      <c r="H37" s="152"/>
      <c r="I37" s="3"/>
      <c r="K37" s="113"/>
    </row>
    <row r="38" spans="1:11" x14ac:dyDescent="0.2">
      <c r="A38" s="1">
        <v>10</v>
      </c>
      <c r="B38" s="132">
        <v>10</v>
      </c>
      <c r="C38" s="130">
        <f t="shared" ca="1" si="0"/>
        <v>46313</v>
      </c>
      <c r="D38" s="128">
        <f t="shared" si="1"/>
        <v>217.04237034347989</v>
      </c>
      <c r="E38" s="124">
        <v>0</v>
      </c>
      <c r="F38" s="124">
        <f t="shared" si="2"/>
        <v>11059.228855573469</v>
      </c>
      <c r="G38" s="151">
        <f t="shared" si="3"/>
        <v>11276.271225916949</v>
      </c>
      <c r="H38" s="152"/>
      <c r="I38" s="3"/>
      <c r="K38" s="113"/>
    </row>
    <row r="39" spans="1:11" x14ac:dyDescent="0.2">
      <c r="A39" s="1">
        <v>22</v>
      </c>
      <c r="B39" s="132">
        <v>11</v>
      </c>
      <c r="C39" s="130">
        <f t="shared" ca="1" si="0"/>
        <v>46344</v>
      </c>
      <c r="D39" s="128">
        <f t="shared" si="1"/>
        <v>228.78074520622312</v>
      </c>
      <c r="E39" s="124">
        <v>0</v>
      </c>
      <c r="F39" s="124">
        <f t="shared" si="2"/>
        <v>11047.490480710725</v>
      </c>
      <c r="G39" s="151">
        <f t="shared" si="3"/>
        <v>11276.271225916948</v>
      </c>
      <c r="H39" s="152"/>
      <c r="I39" s="3"/>
      <c r="K39" s="113"/>
    </row>
    <row r="40" spans="1:11" x14ac:dyDescent="0.2">
      <c r="A40" s="1">
        <v>22</v>
      </c>
      <c r="B40" s="132">
        <v>12</v>
      </c>
      <c r="C40" s="130">
        <f t="shared" ca="1" si="0"/>
        <v>46374</v>
      </c>
      <c r="D40" s="128">
        <f t="shared" si="1"/>
        <v>241.15397050945953</v>
      </c>
      <c r="E40" s="124">
        <v>0</v>
      </c>
      <c r="F40" s="124">
        <f t="shared" si="2"/>
        <v>11035.117255407489</v>
      </c>
      <c r="G40" s="151">
        <f t="shared" si="3"/>
        <v>11276.271225916949</v>
      </c>
      <c r="H40" s="152"/>
      <c r="I40" s="3"/>
      <c r="K40" s="113"/>
    </row>
    <row r="41" spans="1:11" x14ac:dyDescent="0.2">
      <c r="A41" s="1">
        <v>13</v>
      </c>
      <c r="B41" s="132">
        <v>13</v>
      </c>
      <c r="C41" s="130">
        <f t="shared" ca="1" si="0"/>
        <v>46405</v>
      </c>
      <c r="D41" s="128">
        <f t="shared" si="1"/>
        <v>254.19638108117951</v>
      </c>
      <c r="E41" s="124">
        <v>0</v>
      </c>
      <c r="F41" s="124">
        <f t="shared" si="2"/>
        <v>11022.07484483577</v>
      </c>
      <c r="G41" s="151">
        <f t="shared" si="3"/>
        <v>11276.271225916949</v>
      </c>
      <c r="H41" s="152"/>
      <c r="I41" s="3"/>
      <c r="K41" s="113"/>
    </row>
    <row r="42" spans="1:11" x14ac:dyDescent="0.2">
      <c r="A42" s="1">
        <v>14</v>
      </c>
      <c r="B42" s="132">
        <v>14</v>
      </c>
      <c r="C42" s="130">
        <f t="shared" ca="1" si="0"/>
        <v>46436</v>
      </c>
      <c r="D42" s="128">
        <f t="shared" si="1"/>
        <v>267.94416869131999</v>
      </c>
      <c r="E42" s="124">
        <v>0</v>
      </c>
      <c r="F42" s="124">
        <f t="shared" si="2"/>
        <v>11008.32705722563</v>
      </c>
      <c r="G42" s="151">
        <f t="shared" si="3"/>
        <v>11276.271225916949</v>
      </c>
      <c r="H42" s="152"/>
      <c r="I42" s="3"/>
      <c r="K42" s="113"/>
    </row>
    <row r="43" spans="1:11" x14ac:dyDescent="0.2">
      <c r="A43" s="1">
        <v>15</v>
      </c>
      <c r="B43" s="132">
        <v>15</v>
      </c>
      <c r="C43" s="130">
        <f t="shared" ca="1" si="0"/>
        <v>46464</v>
      </c>
      <c r="D43" s="128">
        <f t="shared" si="1"/>
        <v>282.43548248137563</v>
      </c>
      <c r="E43" s="124">
        <v>0</v>
      </c>
      <c r="F43" s="124">
        <f t="shared" si="2"/>
        <v>10993.835743435573</v>
      </c>
      <c r="G43" s="151">
        <f t="shared" si="3"/>
        <v>11276.271225916949</v>
      </c>
      <c r="H43" s="152"/>
      <c r="I43" s="3"/>
      <c r="K43" s="113"/>
    </row>
    <row r="44" spans="1:11" x14ac:dyDescent="0.2">
      <c r="A44" s="1">
        <v>16</v>
      </c>
      <c r="B44" s="132">
        <v>16</v>
      </c>
      <c r="C44" s="130">
        <f t="shared" ca="1" si="0"/>
        <v>46495</v>
      </c>
      <c r="D44" s="128">
        <f t="shared" si="1"/>
        <v>297.7105348255767</v>
      </c>
      <c r="E44" s="124">
        <v>0</v>
      </c>
      <c r="F44" s="124">
        <f t="shared" si="2"/>
        <v>10978.560691091372</v>
      </c>
      <c r="G44" s="151">
        <f t="shared" si="3"/>
        <v>11276.271225916949</v>
      </c>
      <c r="H44" s="152"/>
      <c r="I44" s="3"/>
      <c r="K44" s="113"/>
    </row>
    <row r="45" spans="1:11" x14ac:dyDescent="0.2">
      <c r="A45" s="1">
        <v>22</v>
      </c>
      <c r="B45" s="132">
        <v>17</v>
      </c>
      <c r="C45" s="130">
        <f t="shared" ca="1" si="0"/>
        <v>46525</v>
      </c>
      <c r="D45" s="128">
        <f t="shared" si="1"/>
        <v>313.81171291739332</v>
      </c>
      <c r="E45" s="124">
        <v>0</v>
      </c>
      <c r="F45" s="124">
        <f t="shared" si="2"/>
        <v>10962.459512999556</v>
      </c>
      <c r="G45" s="151">
        <f t="shared" si="3"/>
        <v>11276.271225916949</v>
      </c>
      <c r="H45" s="152"/>
      <c r="I45" s="3"/>
      <c r="K45" s="113"/>
    </row>
    <row r="46" spans="1:11" x14ac:dyDescent="0.2">
      <c r="A46" s="1">
        <v>22</v>
      </c>
      <c r="B46" s="132">
        <v>18</v>
      </c>
      <c r="C46" s="130">
        <f t="shared" ca="1" si="0"/>
        <v>46556</v>
      </c>
      <c r="D46" s="128">
        <f t="shared" si="1"/>
        <v>330.7836963910089</v>
      </c>
      <c r="E46" s="124">
        <v>0</v>
      </c>
      <c r="F46" s="124">
        <f t="shared" si="2"/>
        <v>10945.487529525941</v>
      </c>
      <c r="G46" s="151">
        <f t="shared" si="3"/>
        <v>11276.271225916949</v>
      </c>
      <c r="H46" s="152"/>
      <c r="I46" s="3"/>
      <c r="K46" s="113"/>
    </row>
    <row r="47" spans="1:11" x14ac:dyDescent="0.2">
      <c r="A47" s="1">
        <v>19</v>
      </c>
      <c r="B47" s="132">
        <v>19</v>
      </c>
      <c r="C47" s="130">
        <f t="shared" ca="1" si="0"/>
        <v>46586</v>
      </c>
      <c r="D47" s="128">
        <f t="shared" si="1"/>
        <v>348.67358130415596</v>
      </c>
      <c r="E47" s="124">
        <v>0</v>
      </c>
      <c r="F47" s="124">
        <f t="shared" si="2"/>
        <v>10927.597644612793</v>
      </c>
      <c r="G47" s="151">
        <f t="shared" si="3"/>
        <v>11276.271225916949</v>
      </c>
      <c r="H47" s="152"/>
      <c r="I47" s="3"/>
      <c r="K47" s="113"/>
    </row>
    <row r="48" spans="1:11" x14ac:dyDescent="0.2">
      <c r="A48" s="1">
        <v>20</v>
      </c>
      <c r="B48" s="132">
        <v>20</v>
      </c>
      <c r="C48" s="130">
        <f t="shared" ca="1" si="0"/>
        <v>46617</v>
      </c>
      <c r="D48" s="128">
        <f t="shared" si="1"/>
        <v>367.53101082635578</v>
      </c>
      <c r="E48" s="124">
        <v>0</v>
      </c>
      <c r="F48" s="124">
        <f t="shared" si="2"/>
        <v>10908.740215090593</v>
      </c>
      <c r="G48" s="151">
        <f t="shared" si="3"/>
        <v>11276.271225916949</v>
      </c>
      <c r="H48" s="152"/>
      <c r="I48" s="3"/>
      <c r="K48" s="113"/>
    </row>
    <row r="49" spans="1:11" x14ac:dyDescent="0.2">
      <c r="A49" s="49">
        <v>21</v>
      </c>
      <c r="B49" s="132">
        <v>21</v>
      </c>
      <c r="C49" s="130">
        <f t="shared" ca="1" si="0"/>
        <v>46648</v>
      </c>
      <c r="D49" s="128">
        <f t="shared" si="1"/>
        <v>387.40831299521449</v>
      </c>
      <c r="E49" s="124">
        <v>0</v>
      </c>
      <c r="F49" s="124">
        <f t="shared" si="2"/>
        <v>10888.862912921735</v>
      </c>
      <c r="G49" s="151">
        <f t="shared" si="3"/>
        <v>11276.271225916949</v>
      </c>
      <c r="H49" s="152"/>
      <c r="I49" s="3"/>
      <c r="K49" s="113"/>
    </row>
    <row r="50" spans="1:11" x14ac:dyDescent="0.2">
      <c r="A50" s="49">
        <v>22</v>
      </c>
      <c r="B50" s="132">
        <v>22</v>
      </c>
      <c r="C50" s="130">
        <f t="shared" ca="1" si="0"/>
        <v>46678</v>
      </c>
      <c r="D50" s="128">
        <f t="shared" si="1"/>
        <v>408.3606459230391</v>
      </c>
      <c r="E50" s="124">
        <v>0</v>
      </c>
      <c r="F50" s="124">
        <f t="shared" si="2"/>
        <v>10867.91057999391</v>
      </c>
      <c r="G50" s="151">
        <f t="shared" si="3"/>
        <v>11276.271225916949</v>
      </c>
      <c r="H50" s="152"/>
      <c r="I50" s="3"/>
    </row>
    <row r="51" spans="1:11" x14ac:dyDescent="0.2">
      <c r="A51" s="49">
        <v>25</v>
      </c>
      <c r="B51" s="132">
        <v>23</v>
      </c>
      <c r="C51" s="130">
        <f t="shared" ca="1" si="0"/>
        <v>46709</v>
      </c>
      <c r="D51" s="128">
        <f t="shared" si="1"/>
        <v>430.44615085671018</v>
      </c>
      <c r="E51" s="124">
        <v>0</v>
      </c>
      <c r="F51" s="124">
        <f t="shared" si="2"/>
        <v>10845.82507506024</v>
      </c>
      <c r="G51" s="151">
        <f t="shared" si="3"/>
        <v>11276.271225916951</v>
      </c>
      <c r="H51" s="152"/>
      <c r="I51" s="3"/>
    </row>
    <row r="52" spans="1:11" x14ac:dyDescent="0.2">
      <c r="A52" s="49"/>
      <c r="B52" s="132">
        <v>24</v>
      </c>
      <c r="C52" s="130">
        <f t="shared" ca="1" si="0"/>
        <v>46739</v>
      </c>
      <c r="D52" s="128">
        <f t="shared" si="1"/>
        <v>453.726113515544</v>
      </c>
      <c r="E52" s="124">
        <v>0</v>
      </c>
      <c r="F52" s="124">
        <f t="shared" si="2"/>
        <v>10822.545112401403</v>
      </c>
      <c r="G52" s="151">
        <f t="shared" ref="G52:G88" si="4">SUM(D52:F52)</f>
        <v>11276.271225916948</v>
      </c>
      <c r="H52" s="152"/>
      <c r="I52" s="3"/>
    </row>
    <row r="53" spans="1:11" x14ac:dyDescent="0.2">
      <c r="A53" s="49"/>
      <c r="B53" s="132">
        <v>25</v>
      </c>
      <c r="C53" s="130">
        <f t="shared" ca="1" si="0"/>
        <v>46770</v>
      </c>
      <c r="D53" s="128">
        <f t="shared" si="1"/>
        <v>478.26513415484283</v>
      </c>
      <c r="E53" s="124">
        <v>0</v>
      </c>
      <c r="F53" s="124">
        <f t="shared" si="2"/>
        <v>10798.006091762107</v>
      </c>
      <c r="G53" s="151">
        <f t="shared" si="4"/>
        <v>11276.271225916949</v>
      </c>
      <c r="H53" s="152"/>
      <c r="I53" s="3"/>
    </row>
    <row r="54" spans="1:11" x14ac:dyDescent="0.2">
      <c r="A54" s="49"/>
      <c r="B54" s="132">
        <v>26</v>
      </c>
      <c r="C54" s="130">
        <f t="shared" ca="1" si="0"/>
        <v>46801</v>
      </c>
      <c r="D54" s="128">
        <f t="shared" si="1"/>
        <v>504.13130682705054</v>
      </c>
      <c r="E54" s="124">
        <v>0</v>
      </c>
      <c r="F54" s="124">
        <f t="shared" si="2"/>
        <v>10772.139919089899</v>
      </c>
      <c r="G54" s="151">
        <f t="shared" si="4"/>
        <v>11276.271225916949</v>
      </c>
      <c r="H54" s="152"/>
      <c r="I54" s="3"/>
    </row>
    <row r="55" spans="1:11" x14ac:dyDescent="0.2">
      <c r="A55" s="49"/>
      <c r="B55" s="132">
        <v>27</v>
      </c>
      <c r="C55" s="130">
        <f t="shared" ca="1" si="0"/>
        <v>46830</v>
      </c>
      <c r="D55" s="128">
        <f t="shared" si="1"/>
        <v>531.39640833794681</v>
      </c>
      <c r="E55" s="124">
        <v>0</v>
      </c>
      <c r="F55" s="124">
        <f t="shared" si="2"/>
        <v>10744.874817579002</v>
      </c>
      <c r="G55" s="151">
        <f t="shared" si="4"/>
        <v>11276.271225916949</v>
      </c>
      <c r="H55" s="152"/>
      <c r="I55" s="3"/>
    </row>
    <row r="56" spans="1:11" x14ac:dyDescent="0.2">
      <c r="A56" s="49"/>
      <c r="B56" s="132">
        <v>28</v>
      </c>
      <c r="C56" s="130">
        <f t="shared" ca="1" si="0"/>
        <v>46861</v>
      </c>
      <c r="D56" s="128">
        <f t="shared" si="1"/>
        <v>560.13609742222422</v>
      </c>
      <c r="E56" s="124">
        <v>0</v>
      </c>
      <c r="F56" s="124">
        <f t="shared" si="2"/>
        <v>10716.135128494727</v>
      </c>
      <c r="G56" s="151">
        <f t="shared" si="4"/>
        <v>11276.271225916951</v>
      </c>
      <c r="H56" s="152"/>
      <c r="I56" s="3"/>
    </row>
    <row r="57" spans="1:11" x14ac:dyDescent="0.2">
      <c r="A57" s="49"/>
      <c r="B57" s="132">
        <v>29</v>
      </c>
      <c r="C57" s="130">
        <f t="shared" ca="1" si="0"/>
        <v>46891</v>
      </c>
      <c r="D57" s="128">
        <f t="shared" si="1"/>
        <v>590.43012469114285</v>
      </c>
      <c r="E57" s="124">
        <v>0</v>
      </c>
      <c r="F57" s="124">
        <f t="shared" si="2"/>
        <v>10685.841101225806</v>
      </c>
      <c r="G57" s="151">
        <f t="shared" si="4"/>
        <v>11276.271225916949</v>
      </c>
      <c r="H57" s="152"/>
      <c r="I57" s="3"/>
    </row>
    <row r="58" spans="1:11" x14ac:dyDescent="0.2">
      <c r="A58" s="49"/>
      <c r="B58" s="132">
        <v>30</v>
      </c>
      <c r="C58" s="130">
        <f t="shared" ca="1" si="0"/>
        <v>46922</v>
      </c>
      <c r="D58" s="128">
        <f t="shared" si="1"/>
        <v>622.36255393485555</v>
      </c>
      <c r="E58" s="124">
        <v>0</v>
      </c>
      <c r="F58" s="124">
        <f t="shared" si="2"/>
        <v>10653.908671982093</v>
      </c>
      <c r="G58" s="151">
        <f t="shared" si="4"/>
        <v>11276.271225916949</v>
      </c>
      <c r="H58" s="152"/>
      <c r="I58" s="3"/>
    </row>
    <row r="59" spans="1:11" x14ac:dyDescent="0.2">
      <c r="A59" s="49"/>
      <c r="B59" s="132">
        <v>31</v>
      </c>
      <c r="C59" s="130">
        <f t="shared" ca="1" si="0"/>
        <v>46952</v>
      </c>
      <c r="D59" s="128">
        <f t="shared" si="1"/>
        <v>656.02199539349886</v>
      </c>
      <c r="E59" s="124">
        <v>0</v>
      </c>
      <c r="F59" s="124">
        <f t="shared" si="2"/>
        <v>10620.24923052345</v>
      </c>
      <c r="G59" s="151">
        <f t="shared" si="4"/>
        <v>11276.271225916949</v>
      </c>
      <c r="H59" s="152"/>
      <c r="I59" s="3"/>
    </row>
    <row r="60" spans="1:11" x14ac:dyDescent="0.2">
      <c r="A60" s="49"/>
      <c r="B60" s="132">
        <v>32</v>
      </c>
      <c r="C60" s="130">
        <f t="shared" ca="1" si="0"/>
        <v>46983</v>
      </c>
      <c r="D60" s="128">
        <f t="shared" si="1"/>
        <v>691.50185164436391</v>
      </c>
      <c r="E60" s="124">
        <v>0</v>
      </c>
      <c r="F60" s="124">
        <f t="shared" si="2"/>
        <v>10584.769374272586</v>
      </c>
      <c r="G60" s="151">
        <f t="shared" si="4"/>
        <v>11276.271225916949</v>
      </c>
      <c r="H60" s="152"/>
      <c r="I60" s="3"/>
    </row>
    <row r="61" spans="1:11" x14ac:dyDescent="0.2">
      <c r="A61" s="49"/>
      <c r="B61" s="132">
        <v>33</v>
      </c>
      <c r="C61" s="130">
        <f t="shared" ca="1" si="0"/>
        <v>47014</v>
      </c>
      <c r="D61" s="128">
        <f t="shared" si="1"/>
        <v>728.90057678746336</v>
      </c>
      <c r="E61" s="124">
        <v>0</v>
      </c>
      <c r="F61" s="124">
        <f t="shared" si="2"/>
        <v>10547.370649129485</v>
      </c>
      <c r="G61" s="151">
        <f t="shared" si="4"/>
        <v>11276.271225916949</v>
      </c>
      <c r="H61" s="152"/>
      <c r="I61" s="3"/>
    </row>
    <row r="62" spans="1:11" x14ac:dyDescent="0.2">
      <c r="A62" s="49"/>
      <c r="B62" s="132">
        <v>34</v>
      </c>
      <c r="C62" s="130">
        <f t="shared" ca="1" si="0"/>
        <v>47044</v>
      </c>
      <c r="D62" s="128">
        <f t="shared" si="1"/>
        <v>768.32194964871883</v>
      </c>
      <c r="E62" s="124">
        <v>0</v>
      </c>
      <c r="F62" s="124">
        <f t="shared" si="2"/>
        <v>10507.949276268231</v>
      </c>
      <c r="G62" s="151">
        <f t="shared" si="4"/>
        <v>11276.271225916949</v>
      </c>
      <c r="H62" s="152"/>
      <c r="I62" s="3"/>
    </row>
    <row r="63" spans="1:11" x14ac:dyDescent="0.2">
      <c r="A63" s="49"/>
      <c r="B63" s="132">
        <v>35</v>
      </c>
      <c r="C63" s="130">
        <f t="shared" ca="1" si="0"/>
        <v>47075</v>
      </c>
      <c r="D63" s="128">
        <f t="shared" si="1"/>
        <v>809.87536175888692</v>
      </c>
      <c r="E63" s="124">
        <v>0</v>
      </c>
      <c r="F63" s="124">
        <f t="shared" si="2"/>
        <v>10466.395864158063</v>
      </c>
      <c r="G63" s="151">
        <f t="shared" si="4"/>
        <v>11276.271225916949</v>
      </c>
      <c r="H63" s="152"/>
      <c r="I63" s="3"/>
    </row>
    <row r="64" spans="1:11" x14ac:dyDescent="0.2">
      <c r="A64" s="49"/>
      <c r="B64" s="132">
        <v>36</v>
      </c>
      <c r="C64" s="130">
        <f t="shared" ca="1" si="0"/>
        <v>47105</v>
      </c>
      <c r="D64" s="128">
        <f t="shared" si="1"/>
        <v>853.6761209073469</v>
      </c>
      <c r="E64" s="124">
        <v>0</v>
      </c>
      <c r="F64" s="124">
        <f t="shared" si="2"/>
        <v>10422.595105009603</v>
      </c>
      <c r="G64" s="151">
        <f t="shared" si="4"/>
        <v>11276.271225916949</v>
      </c>
      <c r="H64" s="152"/>
      <c r="I64" s="3"/>
    </row>
    <row r="65" spans="1:9" x14ac:dyDescent="0.2">
      <c r="A65" s="49"/>
      <c r="B65" s="132">
        <v>37</v>
      </c>
      <c r="C65" s="130">
        <f t="shared" ca="1" si="0"/>
        <v>47136</v>
      </c>
      <c r="D65" s="128">
        <f t="shared" si="1"/>
        <v>899.8457711130859</v>
      </c>
      <c r="E65" s="124">
        <v>0</v>
      </c>
      <c r="F65" s="124">
        <f t="shared" si="2"/>
        <v>10376.425454803863</v>
      </c>
      <c r="G65" s="151">
        <f t="shared" si="4"/>
        <v>11276.271225916949</v>
      </c>
      <c r="H65" s="152"/>
      <c r="I65" s="3"/>
    </row>
    <row r="66" spans="1:9" x14ac:dyDescent="0.2">
      <c r="A66" s="49"/>
      <c r="B66" s="132">
        <v>38</v>
      </c>
      <c r="C66" s="130">
        <f t="shared" ca="1" si="0"/>
        <v>47167</v>
      </c>
      <c r="D66" s="128">
        <f t="shared" si="1"/>
        <v>948.51242990078504</v>
      </c>
      <c r="E66" s="124">
        <v>0</v>
      </c>
      <c r="F66" s="124">
        <f t="shared" si="2"/>
        <v>10327.758796016165</v>
      </c>
      <c r="G66" s="151">
        <f t="shared" si="4"/>
        <v>11276.271225916951</v>
      </c>
      <c r="H66" s="152"/>
      <c r="I66" s="3"/>
    </row>
    <row r="67" spans="1:9" x14ac:dyDescent="0.2">
      <c r="A67" s="49"/>
      <c r="B67" s="132">
        <v>39</v>
      </c>
      <c r="C67" s="130">
        <f t="shared" ca="1" si="0"/>
        <v>47195</v>
      </c>
      <c r="D67" s="128">
        <f t="shared" si="1"/>
        <v>999.81114381791929</v>
      </c>
      <c r="E67" s="124">
        <v>0</v>
      </c>
      <c r="F67" s="124">
        <f t="shared" si="2"/>
        <v>10276.460082099031</v>
      </c>
      <c r="G67" s="151">
        <f t="shared" si="4"/>
        <v>11276.271225916949</v>
      </c>
      <c r="H67" s="152"/>
      <c r="I67" s="3"/>
    </row>
    <row r="68" spans="1:9" x14ac:dyDescent="0.2">
      <c r="A68" s="49"/>
      <c r="B68" s="132">
        <v>40</v>
      </c>
      <c r="C68" s="130">
        <f t="shared" ca="1" si="0"/>
        <v>47226</v>
      </c>
      <c r="D68" s="128">
        <f t="shared" si="1"/>
        <v>1053.884263179405</v>
      </c>
      <c r="E68" s="124">
        <v>0</v>
      </c>
      <c r="F68" s="124">
        <f t="shared" si="2"/>
        <v>10222.386962737546</v>
      </c>
      <c r="G68" s="151">
        <f t="shared" si="4"/>
        <v>11276.271225916951</v>
      </c>
      <c r="H68" s="152"/>
      <c r="I68" s="3"/>
    </row>
    <row r="69" spans="1:9" x14ac:dyDescent="0.2">
      <c r="A69" s="49"/>
      <c r="B69" s="132">
        <v>41</v>
      </c>
      <c r="C69" s="130">
        <f t="shared" ca="1" si="0"/>
        <v>47256</v>
      </c>
      <c r="D69" s="128">
        <f t="shared" si="1"/>
        <v>1110.8818370796912</v>
      </c>
      <c r="E69" s="124">
        <v>0</v>
      </c>
      <c r="F69" s="124">
        <f t="shared" si="2"/>
        <v>10165.389388837259</v>
      </c>
      <c r="G69" s="151">
        <f t="shared" si="4"/>
        <v>11276.271225916949</v>
      </c>
      <c r="H69" s="152"/>
      <c r="I69" s="3"/>
    </row>
    <row r="70" spans="1:9" x14ac:dyDescent="0.2">
      <c r="A70" s="49"/>
      <c r="B70" s="132">
        <v>42</v>
      </c>
      <c r="C70" s="130">
        <f t="shared" ca="1" si="0"/>
        <v>47287</v>
      </c>
      <c r="D70" s="128">
        <f t="shared" si="1"/>
        <v>1170.962029768418</v>
      </c>
      <c r="E70" s="124">
        <v>0</v>
      </c>
      <c r="F70" s="124">
        <f t="shared" si="2"/>
        <v>10105.309196148532</v>
      </c>
      <c r="G70" s="151">
        <f t="shared" si="4"/>
        <v>11276.271225916949</v>
      </c>
      <c r="H70" s="152"/>
      <c r="I70" s="3"/>
    </row>
    <row r="71" spans="1:9" x14ac:dyDescent="0.2">
      <c r="A71" s="49"/>
      <c r="B71" s="132">
        <v>43</v>
      </c>
      <c r="C71" s="130">
        <f t="shared" ca="1" si="0"/>
        <v>47317</v>
      </c>
      <c r="D71" s="128">
        <f t="shared" si="1"/>
        <v>1234.29155954506</v>
      </c>
      <c r="E71" s="124">
        <v>0</v>
      </c>
      <c r="F71" s="124">
        <f t="shared" si="2"/>
        <v>10041.97966637189</v>
      </c>
      <c r="G71" s="151">
        <f t="shared" si="4"/>
        <v>11276.271225916949</v>
      </c>
      <c r="H71" s="152"/>
      <c r="I71" s="3"/>
    </row>
    <row r="72" spans="1:9" x14ac:dyDescent="0.2">
      <c r="A72" s="49"/>
      <c r="B72" s="132">
        <v>44</v>
      </c>
      <c r="C72" s="130">
        <f t="shared" ca="1" si="0"/>
        <v>47348</v>
      </c>
      <c r="D72" s="128">
        <f t="shared" si="1"/>
        <v>1301.0461613904547</v>
      </c>
      <c r="E72" s="124">
        <v>0</v>
      </c>
      <c r="F72" s="124">
        <f t="shared" si="2"/>
        <v>9975.2250645264958</v>
      </c>
      <c r="G72" s="151">
        <f t="shared" si="4"/>
        <v>11276.271225916951</v>
      </c>
      <c r="H72" s="152"/>
      <c r="I72" s="3"/>
    </row>
    <row r="73" spans="1:9" x14ac:dyDescent="0.2">
      <c r="A73" s="49"/>
      <c r="B73" s="132">
        <v>45</v>
      </c>
      <c r="C73" s="130">
        <f t="shared" ca="1" si="0"/>
        <v>47379</v>
      </c>
      <c r="D73" s="128">
        <f t="shared" si="1"/>
        <v>1371.4110746189888</v>
      </c>
      <c r="E73" s="124">
        <v>0</v>
      </c>
      <c r="F73" s="124">
        <f t="shared" si="2"/>
        <v>9904.8601512979621</v>
      </c>
      <c r="G73" s="151">
        <f t="shared" si="4"/>
        <v>11276.271225916951</v>
      </c>
      <c r="H73" s="152"/>
      <c r="I73" s="3"/>
    </row>
    <row r="74" spans="1:9" x14ac:dyDescent="0.2">
      <c r="A74" s="49"/>
      <c r="B74" s="132">
        <v>46</v>
      </c>
      <c r="C74" s="130">
        <f t="shared" ca="1" si="0"/>
        <v>47409</v>
      </c>
      <c r="D74" s="128">
        <f t="shared" si="1"/>
        <v>1445.5815569046324</v>
      </c>
      <c r="E74" s="124">
        <v>0</v>
      </c>
      <c r="F74" s="124">
        <f t="shared" si="2"/>
        <v>9830.6896690123176</v>
      </c>
      <c r="G74" s="151">
        <f t="shared" si="4"/>
        <v>11276.271225916949</v>
      </c>
      <c r="H74" s="152"/>
      <c r="I74" s="3"/>
    </row>
    <row r="75" spans="1:9" x14ac:dyDescent="0.2">
      <c r="A75" s="49"/>
      <c r="B75" s="132">
        <v>47</v>
      </c>
      <c r="C75" s="130">
        <f t="shared" ca="1" si="0"/>
        <v>47440</v>
      </c>
      <c r="D75" s="128">
        <f t="shared" si="1"/>
        <v>1523.7634261072246</v>
      </c>
      <c r="E75" s="124">
        <v>0</v>
      </c>
      <c r="F75" s="124">
        <f t="shared" si="2"/>
        <v>9752.507799809724</v>
      </c>
      <c r="G75" s="151">
        <f t="shared" si="4"/>
        <v>11276.271225916949</v>
      </c>
      <c r="H75" s="152"/>
      <c r="I75" s="3"/>
    </row>
    <row r="76" spans="1:9" x14ac:dyDescent="0.2">
      <c r="A76" s="49"/>
      <c r="B76" s="132">
        <v>48</v>
      </c>
      <c r="C76" s="130">
        <f t="shared" ca="1" si="0"/>
        <v>47470</v>
      </c>
      <c r="D76" s="128">
        <f t="shared" si="1"/>
        <v>1606.1736314025241</v>
      </c>
      <c r="E76" s="124">
        <v>0</v>
      </c>
      <c r="F76" s="124">
        <f t="shared" si="2"/>
        <v>9670.0975945144255</v>
      </c>
      <c r="G76" s="151">
        <f t="shared" si="4"/>
        <v>11276.271225916949</v>
      </c>
      <c r="H76" s="152"/>
      <c r="I76" s="3"/>
    </row>
    <row r="77" spans="1:9" x14ac:dyDescent="0.2">
      <c r="A77" s="49"/>
      <c r="B77" s="132">
        <v>49</v>
      </c>
      <c r="C77" s="130">
        <f t="shared" ca="1" si="0"/>
        <v>47501</v>
      </c>
      <c r="D77" s="128">
        <f t="shared" si="1"/>
        <v>1693.040855300877</v>
      </c>
      <c r="E77" s="124">
        <v>0</v>
      </c>
      <c r="F77" s="124">
        <f t="shared" si="2"/>
        <v>9583.2303706160728</v>
      </c>
      <c r="G77" s="151">
        <f t="shared" si="4"/>
        <v>11276.271225916949</v>
      </c>
      <c r="H77" s="152"/>
      <c r="I77" s="3"/>
    </row>
    <row r="78" spans="1:9" x14ac:dyDescent="0.2">
      <c r="A78" s="49"/>
      <c r="B78" s="132">
        <v>50</v>
      </c>
      <c r="C78" s="130">
        <f t="shared" ca="1" si="0"/>
        <v>47532</v>
      </c>
      <c r="D78" s="128">
        <f t="shared" si="1"/>
        <v>1784.6061482250661</v>
      </c>
      <c r="E78" s="124">
        <v>0</v>
      </c>
      <c r="F78" s="124">
        <f t="shared" si="2"/>
        <v>9491.6650776918832</v>
      </c>
      <c r="G78" s="151">
        <f t="shared" si="4"/>
        <v>11276.271225916949</v>
      </c>
      <c r="H78" s="152"/>
      <c r="I78" s="3"/>
    </row>
    <row r="79" spans="1:9" x14ac:dyDescent="0.2">
      <c r="A79" s="49"/>
      <c r="B79" s="132">
        <v>51</v>
      </c>
      <c r="C79" s="130">
        <f t="shared" ca="1" si="0"/>
        <v>47560</v>
      </c>
      <c r="D79" s="128">
        <f t="shared" si="1"/>
        <v>1881.1235974082385</v>
      </c>
      <c r="E79" s="124">
        <v>0</v>
      </c>
      <c r="F79" s="124">
        <f t="shared" si="2"/>
        <v>9395.1476285087101</v>
      </c>
      <c r="G79" s="151">
        <f t="shared" si="4"/>
        <v>11276.271225916949</v>
      </c>
      <c r="H79" s="152"/>
      <c r="I79" s="3"/>
    </row>
    <row r="80" spans="1:9" x14ac:dyDescent="0.2">
      <c r="A80" s="49"/>
      <c r="B80" s="132">
        <v>52</v>
      </c>
      <c r="C80" s="130">
        <f t="shared" ca="1" si="0"/>
        <v>47591</v>
      </c>
      <c r="D80" s="128">
        <f t="shared" si="1"/>
        <v>1982.8610319680672</v>
      </c>
      <c r="E80" s="124">
        <v>0</v>
      </c>
      <c r="F80" s="124">
        <f t="shared" si="2"/>
        <v>9293.4101939488828</v>
      </c>
      <c r="G80" s="151">
        <f t="shared" si="4"/>
        <v>11276.271225916949</v>
      </c>
      <c r="H80" s="152"/>
      <c r="I80" s="3"/>
    </row>
    <row r="81" spans="1:10" x14ac:dyDescent="0.2">
      <c r="A81" s="49"/>
      <c r="B81" s="132">
        <v>53</v>
      </c>
      <c r="C81" s="130">
        <f t="shared" ca="1" si="0"/>
        <v>47621</v>
      </c>
      <c r="D81" s="128">
        <f t="shared" si="1"/>
        <v>2090.1007661136737</v>
      </c>
      <c r="E81" s="124">
        <v>0</v>
      </c>
      <c r="F81" s="124">
        <f t="shared" si="2"/>
        <v>9186.1704598032775</v>
      </c>
      <c r="G81" s="151">
        <f t="shared" si="4"/>
        <v>11276.271225916951</v>
      </c>
      <c r="H81" s="152"/>
      <c r="I81" s="3"/>
    </row>
    <row r="82" spans="1:10" x14ac:dyDescent="0.2">
      <c r="A82" s="49"/>
      <c r="B82" s="132">
        <v>54</v>
      </c>
      <c r="C82" s="130">
        <f t="shared" ca="1" si="0"/>
        <v>47652</v>
      </c>
      <c r="D82" s="128">
        <f t="shared" si="1"/>
        <v>2203.1403825476555</v>
      </c>
      <c r="E82" s="124">
        <v>0</v>
      </c>
      <c r="F82" s="124">
        <f t="shared" si="2"/>
        <v>9073.1308433692939</v>
      </c>
      <c r="G82" s="151">
        <f t="shared" si="4"/>
        <v>11276.271225916949</v>
      </c>
      <c r="H82" s="152"/>
      <c r="I82" s="3"/>
    </row>
    <row r="83" spans="1:10" x14ac:dyDescent="0.2">
      <c r="A83" s="49"/>
      <c r="B83" s="132">
        <v>55</v>
      </c>
      <c r="C83" s="130">
        <f t="shared" ca="1" si="0"/>
        <v>47682</v>
      </c>
      <c r="D83" s="128">
        <f t="shared" si="1"/>
        <v>2322.2935582371074</v>
      </c>
      <c r="E83" s="124">
        <v>0</v>
      </c>
      <c r="F83" s="124">
        <f t="shared" si="2"/>
        <v>8953.977667679841</v>
      </c>
      <c r="G83" s="151">
        <f t="shared" si="4"/>
        <v>11276.271225916949</v>
      </c>
      <c r="H83" s="152"/>
      <c r="I83" s="3"/>
    </row>
    <row r="84" spans="1:10" x14ac:dyDescent="0.2">
      <c r="A84" s="49"/>
      <c r="B84" s="132">
        <v>56</v>
      </c>
      <c r="C84" s="130">
        <f t="shared" ca="1" si="0"/>
        <v>47713</v>
      </c>
      <c r="D84" s="128">
        <f t="shared" si="1"/>
        <v>2447.8909348450975</v>
      </c>
      <c r="E84" s="124">
        <v>0</v>
      </c>
      <c r="F84" s="124">
        <f t="shared" si="2"/>
        <v>8828.3802910718532</v>
      </c>
      <c r="G84" s="151">
        <f t="shared" si="4"/>
        <v>11276.271225916951</v>
      </c>
      <c r="H84" s="152"/>
      <c r="I84" s="3"/>
    </row>
    <row r="85" spans="1:10" x14ac:dyDescent="0.2">
      <c r="A85" s="49"/>
      <c r="B85" s="132">
        <v>57</v>
      </c>
      <c r="C85" s="130">
        <f t="shared" ca="1" si="0"/>
        <v>47744</v>
      </c>
      <c r="D85" s="128">
        <f t="shared" si="1"/>
        <v>2580.2810362379701</v>
      </c>
      <c r="E85" s="124">
        <v>0</v>
      </c>
      <c r="F85" s="124">
        <f t="shared" si="2"/>
        <v>8695.9901896789797</v>
      </c>
      <c r="G85" s="151">
        <f t="shared" si="4"/>
        <v>11276.271225916949</v>
      </c>
      <c r="H85" s="152"/>
      <c r="I85" s="3"/>
    </row>
    <row r="86" spans="1:10" x14ac:dyDescent="0.2">
      <c r="A86" s="49"/>
      <c r="B86" s="132">
        <v>58</v>
      </c>
      <c r="C86" s="130">
        <f t="shared" ca="1" si="0"/>
        <v>47774</v>
      </c>
      <c r="D86" s="128">
        <f t="shared" si="1"/>
        <v>2719.8312356145066</v>
      </c>
      <c r="E86" s="124">
        <v>0</v>
      </c>
      <c r="F86" s="124">
        <f t="shared" si="2"/>
        <v>8556.4399903024423</v>
      </c>
      <c r="G86" s="151">
        <f t="shared" si="4"/>
        <v>11276.271225916949</v>
      </c>
      <c r="H86" s="152"/>
      <c r="I86" s="3"/>
    </row>
    <row r="87" spans="1:10" x14ac:dyDescent="0.2">
      <c r="A87" s="49"/>
      <c r="B87" s="132">
        <v>59</v>
      </c>
      <c r="C87" s="130">
        <f t="shared" ca="1" si="0"/>
        <v>47805</v>
      </c>
      <c r="D87" s="128">
        <f t="shared" si="1"/>
        <v>2866.9287749406581</v>
      </c>
      <c r="E87" s="124">
        <v>0</v>
      </c>
      <c r="F87" s="124">
        <f t="shared" si="2"/>
        <v>8409.3424509762917</v>
      </c>
      <c r="G87" s="151">
        <f t="shared" si="4"/>
        <v>11276.271225916949</v>
      </c>
      <c r="H87" s="152"/>
      <c r="I87" s="3"/>
    </row>
    <row r="88" spans="1:10" x14ac:dyDescent="0.2">
      <c r="A88" s="49"/>
      <c r="B88" s="132">
        <v>60</v>
      </c>
      <c r="C88" s="130">
        <f t="shared" ca="1" si="0"/>
        <v>47835</v>
      </c>
      <c r="D88" s="128">
        <f t="shared" si="1"/>
        <v>3021.9818395186994</v>
      </c>
      <c r="E88" s="124">
        <v>0</v>
      </c>
      <c r="F88" s="124">
        <f t="shared" si="2"/>
        <v>8254.2893863982499</v>
      </c>
      <c r="G88" s="151">
        <f t="shared" si="4"/>
        <v>11276.271225916949</v>
      </c>
      <c r="H88" s="152"/>
      <c r="I88" s="3"/>
    </row>
    <row r="89" spans="1:10" x14ac:dyDescent="0.2">
      <c r="A89" s="49"/>
      <c r="B89" s="132">
        <v>61</v>
      </c>
      <c r="C89" s="130">
        <f t="shared" ca="1" si="0"/>
        <v>47866</v>
      </c>
      <c r="D89" s="128">
        <f t="shared" si="1"/>
        <v>3185.420690672669</v>
      </c>
      <c r="E89" s="124">
        <v>0</v>
      </c>
      <c r="F89" s="124">
        <f t="shared" si="2"/>
        <v>8090.8505352442826</v>
      </c>
      <c r="G89" s="151">
        <f t="shared" si="3"/>
        <v>11276.271225916951</v>
      </c>
      <c r="H89" s="152"/>
      <c r="I89" s="3"/>
    </row>
    <row r="90" spans="1:10" x14ac:dyDescent="0.2">
      <c r="A90" s="49"/>
      <c r="B90" s="132">
        <v>62</v>
      </c>
      <c r="C90" s="130">
        <f t="shared" ca="1" si="0"/>
        <v>47897</v>
      </c>
      <c r="D90" s="128">
        <f t="shared" si="1"/>
        <v>3357.6988596932151</v>
      </c>
      <c r="E90" s="124">
        <v>0</v>
      </c>
      <c r="F90" s="124">
        <f t="shared" si="2"/>
        <v>7918.5723662237351</v>
      </c>
      <c r="G90" s="151">
        <f t="shared" si="3"/>
        <v>11276.271225916949</v>
      </c>
      <c r="H90" s="152"/>
      <c r="I90" s="3"/>
    </row>
    <row r="91" spans="1:10" x14ac:dyDescent="0.2">
      <c r="A91" s="49"/>
      <c r="B91" s="132">
        <v>63</v>
      </c>
      <c r="C91" s="130">
        <f t="shared" ca="1" si="0"/>
        <v>47925</v>
      </c>
      <c r="D91" s="128">
        <f t="shared" si="1"/>
        <v>3539.2944063549571</v>
      </c>
      <c r="E91" s="124">
        <v>0</v>
      </c>
      <c r="F91" s="124">
        <f t="shared" si="2"/>
        <v>7736.9768195619936</v>
      </c>
      <c r="G91" s="151">
        <f t="shared" si="3"/>
        <v>11276.271225916951</v>
      </c>
      <c r="H91" s="152"/>
      <c r="I91" s="3"/>
    </row>
    <row r="92" spans="1:10" x14ac:dyDescent="0.2">
      <c r="A92" s="49"/>
      <c r="B92" s="132">
        <v>64</v>
      </c>
      <c r="C92" s="130">
        <f t="shared" ca="1" si="0"/>
        <v>47956</v>
      </c>
      <c r="D92" s="128">
        <f t="shared" si="1"/>
        <v>3730.711245498655</v>
      </c>
      <c r="E92" s="124">
        <v>0</v>
      </c>
      <c r="F92" s="124">
        <f t="shared" si="2"/>
        <v>7545.5599804182966</v>
      </c>
      <c r="G92" s="151">
        <f t="shared" si="3"/>
        <v>11276.271225916951</v>
      </c>
      <c r="H92" s="152"/>
      <c r="I92" s="3"/>
    </row>
    <row r="93" spans="1:10" x14ac:dyDescent="0.2">
      <c r="A93" s="49"/>
      <c r="B93" s="132">
        <v>65</v>
      </c>
      <c r="C93" s="130">
        <f t="shared" ca="1" si="0"/>
        <v>47986</v>
      </c>
      <c r="D93" s="128">
        <f t="shared" si="1"/>
        <v>3932.4805453593726</v>
      </c>
      <c r="E93" s="124">
        <v>0</v>
      </c>
      <c r="F93" s="124">
        <f t="shared" si="2"/>
        <v>7343.7906805575776</v>
      </c>
      <c r="G93" s="151">
        <f t="shared" si="3"/>
        <v>11276.271225916949</v>
      </c>
      <c r="H93" s="152"/>
      <c r="I93" s="3"/>
    </row>
    <row r="94" spans="1:10" x14ac:dyDescent="0.2">
      <c r="A94" s="49"/>
      <c r="B94" s="132">
        <v>66</v>
      </c>
      <c r="C94" s="130">
        <f t="shared" ca="1" si="0"/>
        <v>48017</v>
      </c>
      <c r="D94" s="128">
        <f t="shared" si="1"/>
        <v>4145.1622015208923</v>
      </c>
      <c r="E94" s="124">
        <v>0</v>
      </c>
      <c r="F94" s="124">
        <f t="shared" si="2"/>
        <v>7131.1090243960571</v>
      </c>
      <c r="G94" s="151">
        <f t="shared" si="3"/>
        <v>11276.271225916949</v>
      </c>
      <c r="H94" s="152"/>
      <c r="I94" s="3"/>
    </row>
    <row r="95" spans="1:10" x14ac:dyDescent="0.2">
      <c r="A95" s="49">
        <v>25</v>
      </c>
      <c r="B95" s="132">
        <v>67</v>
      </c>
      <c r="C95" s="130">
        <f t="shared" ca="1" si="0"/>
        <v>48047</v>
      </c>
      <c r="D95" s="128">
        <f t="shared" si="1"/>
        <v>4369.346390586481</v>
      </c>
      <c r="E95" s="124">
        <v>0</v>
      </c>
      <c r="F95" s="124">
        <f t="shared" si="2"/>
        <v>6906.9248353304693</v>
      </c>
      <c r="G95" s="151">
        <f t="shared" si="3"/>
        <v>11276.271225916949</v>
      </c>
      <c r="H95" s="152"/>
      <c r="I95" s="106"/>
      <c r="J95" s="106"/>
    </row>
    <row r="96" spans="1:10" x14ac:dyDescent="0.2">
      <c r="A96" s="49"/>
      <c r="B96" s="132">
        <v>68</v>
      </c>
      <c r="C96" s="130">
        <f t="shared" ca="1" si="0"/>
        <v>48078</v>
      </c>
      <c r="D96" s="128">
        <f t="shared" si="1"/>
        <v>4605.6552078773666</v>
      </c>
      <c r="E96" s="124">
        <v>0</v>
      </c>
      <c r="F96" s="124">
        <f t="shared" si="2"/>
        <v>6670.6160180395837</v>
      </c>
      <c r="G96" s="151">
        <f t="shared" si="3"/>
        <v>11276.271225916949</v>
      </c>
      <c r="H96" s="152"/>
      <c r="I96" s="106"/>
      <c r="J96" s="106"/>
    </row>
    <row r="97" spans="1:10" x14ac:dyDescent="0.2">
      <c r="A97" s="49"/>
      <c r="B97" s="132">
        <v>69</v>
      </c>
      <c r="C97" s="130">
        <f t="shared" ca="1" si="0"/>
        <v>48109</v>
      </c>
      <c r="D97" s="128">
        <f t="shared" si="1"/>
        <v>4854.7443937034004</v>
      </c>
      <c r="E97" s="124">
        <v>0</v>
      </c>
      <c r="F97" s="124">
        <f t="shared" si="2"/>
        <v>6421.5268322135498</v>
      </c>
      <c r="G97" s="151">
        <f t="shared" si="3"/>
        <v>11276.271225916949</v>
      </c>
      <c r="H97" s="152"/>
      <c r="I97" s="106"/>
      <c r="J97" s="106"/>
    </row>
    <row r="98" spans="1:10" x14ac:dyDescent="0.2">
      <c r="A98" s="49"/>
      <c r="B98" s="132">
        <v>70</v>
      </c>
      <c r="C98" s="130">
        <f t="shared" ca="1" si="0"/>
        <v>48139</v>
      </c>
      <c r="D98" s="128">
        <f t="shared" si="1"/>
        <v>5117.3051529961922</v>
      </c>
      <c r="E98" s="124">
        <v>0</v>
      </c>
      <c r="F98" s="124">
        <f t="shared" si="2"/>
        <v>6158.966072920759</v>
      </c>
      <c r="G98" s="151">
        <f t="shared" si="3"/>
        <v>11276.271225916951</v>
      </c>
      <c r="H98" s="152"/>
      <c r="I98" s="106"/>
      <c r="J98" s="106"/>
    </row>
    <row r="99" spans="1:10" x14ac:dyDescent="0.2">
      <c r="A99" s="49"/>
      <c r="B99" s="132">
        <v>71</v>
      </c>
      <c r="C99" s="130">
        <f t="shared" ca="1" si="0"/>
        <v>48170</v>
      </c>
      <c r="D99" s="128">
        <f t="shared" si="1"/>
        <v>5394.0660733540708</v>
      </c>
      <c r="E99" s="124">
        <v>0</v>
      </c>
      <c r="F99" s="124">
        <f t="shared" si="2"/>
        <v>5882.2051525628794</v>
      </c>
      <c r="G99" s="151">
        <f t="shared" si="3"/>
        <v>11276.271225916949</v>
      </c>
      <c r="H99" s="152"/>
      <c r="I99" s="106"/>
      <c r="J99" s="106"/>
    </row>
    <row r="100" spans="1:10" x14ac:dyDescent="0.2">
      <c r="A100" s="49"/>
      <c r="B100" s="132">
        <v>72</v>
      </c>
      <c r="C100" s="130">
        <f t="shared" ca="1" si="0"/>
        <v>48200</v>
      </c>
      <c r="D100" s="128">
        <f t="shared" si="1"/>
        <v>5685.7951468213041</v>
      </c>
      <c r="E100" s="124">
        <v>0</v>
      </c>
      <c r="F100" s="124">
        <f t="shared" si="2"/>
        <v>5590.4760790956479</v>
      </c>
      <c r="G100" s="151">
        <f t="shared" si="3"/>
        <v>11276.271225916953</v>
      </c>
      <c r="H100" s="152"/>
      <c r="I100" s="106"/>
      <c r="J100" s="106"/>
    </row>
    <row r="101" spans="1:10" x14ac:dyDescent="0.2">
      <c r="A101" s="49"/>
      <c r="B101" s="132">
        <v>73</v>
      </c>
      <c r="C101" s="130">
        <f t="shared" ca="1" si="0"/>
        <v>48231</v>
      </c>
      <c r="D101" s="128">
        <f t="shared" si="1"/>
        <v>5993.3019010118887</v>
      </c>
      <c r="E101" s="124">
        <v>0</v>
      </c>
      <c r="F101" s="124">
        <f t="shared" si="2"/>
        <v>5282.9693249050615</v>
      </c>
      <c r="G101" s="151">
        <f t="shared" si="3"/>
        <v>11276.271225916949</v>
      </c>
      <c r="H101" s="152"/>
      <c r="I101" s="106"/>
      <c r="J101" s="106"/>
    </row>
    <row r="102" spans="1:10" x14ac:dyDescent="0.2">
      <c r="A102" s="49"/>
      <c r="B102" s="132">
        <v>74</v>
      </c>
      <c r="C102" s="130">
        <f t="shared" ca="1" si="0"/>
        <v>48262</v>
      </c>
      <c r="D102" s="128">
        <f t="shared" si="1"/>
        <v>6317.439645491615</v>
      </c>
      <c r="E102" s="124">
        <v>0</v>
      </c>
      <c r="F102" s="124">
        <f t="shared" si="2"/>
        <v>4958.8315804253371</v>
      </c>
      <c r="G102" s="151">
        <f t="shared" si="3"/>
        <v>11276.271225916953</v>
      </c>
      <c r="H102" s="152"/>
      <c r="I102" s="106"/>
      <c r="J102" s="106"/>
    </row>
    <row r="103" spans="1:10" x14ac:dyDescent="0.2">
      <c r="A103" s="49"/>
      <c r="B103" s="132">
        <v>75</v>
      </c>
      <c r="C103" s="130">
        <f t="shared" ca="1" si="0"/>
        <v>48291</v>
      </c>
      <c r="D103" s="128">
        <f t="shared" si="1"/>
        <v>6659.1078396519524</v>
      </c>
      <c r="E103" s="124">
        <v>0</v>
      </c>
      <c r="F103" s="124">
        <f t="shared" si="2"/>
        <v>4617.1633862649978</v>
      </c>
      <c r="G103" s="151">
        <f t="shared" si="3"/>
        <v>11276.271225916949</v>
      </c>
      <c r="H103" s="152"/>
      <c r="I103" s="106"/>
      <c r="J103" s="106"/>
    </row>
    <row r="104" spans="1:10" x14ac:dyDescent="0.2">
      <c r="A104" s="49"/>
      <c r="B104" s="132">
        <v>76</v>
      </c>
      <c r="C104" s="130">
        <f t="shared" ca="1" si="0"/>
        <v>48322</v>
      </c>
      <c r="D104" s="128">
        <f t="shared" si="1"/>
        <v>7019.2545886464632</v>
      </c>
      <c r="E104" s="124">
        <v>0</v>
      </c>
      <c r="F104" s="124">
        <f t="shared" si="2"/>
        <v>4257.016637270488</v>
      </c>
      <c r="G104" s="151">
        <f t="shared" si="3"/>
        <v>11276.271225916951</v>
      </c>
      <c r="H104" s="152"/>
      <c r="I104" s="106"/>
      <c r="J104" s="106"/>
    </row>
    <row r="105" spans="1:10" x14ac:dyDescent="0.2">
      <c r="A105" s="49"/>
      <c r="B105" s="132">
        <v>77</v>
      </c>
      <c r="C105" s="130">
        <f t="shared" ca="1" si="0"/>
        <v>48352</v>
      </c>
      <c r="D105" s="128">
        <f t="shared" si="1"/>
        <v>7398.8792743157601</v>
      </c>
      <c r="E105" s="124">
        <v>0</v>
      </c>
      <c r="F105" s="124">
        <f t="shared" si="2"/>
        <v>3877.3919516011915</v>
      </c>
      <c r="G105" s="151">
        <f t="shared" si="3"/>
        <v>11276.271225916951</v>
      </c>
      <c r="H105" s="152"/>
      <c r="I105" s="106"/>
      <c r="J105" s="106"/>
    </row>
    <row r="106" spans="1:10" x14ac:dyDescent="0.2">
      <c r="A106" s="49"/>
      <c r="B106" s="132">
        <v>78</v>
      </c>
      <c r="C106" s="130">
        <f t="shared" ca="1" si="0"/>
        <v>48383</v>
      </c>
      <c r="D106" s="128">
        <f t="shared" si="1"/>
        <v>7799.0353284016701</v>
      </c>
      <c r="E106" s="124">
        <v>0</v>
      </c>
      <c r="F106" s="124">
        <f t="shared" si="2"/>
        <v>3477.2358975152815</v>
      </c>
      <c r="G106" s="151">
        <f t="shared" si="3"/>
        <v>11276.271225916951</v>
      </c>
      <c r="H106" s="152"/>
      <c r="I106" s="106"/>
      <c r="J106" s="106"/>
    </row>
    <row r="107" spans="1:10" x14ac:dyDescent="0.2">
      <c r="A107" s="49"/>
      <c r="B107" s="132">
        <v>79</v>
      </c>
      <c r="C107" s="130">
        <f t="shared" ca="1" si="0"/>
        <v>48413</v>
      </c>
      <c r="D107" s="128">
        <f t="shared" si="1"/>
        <v>8220.8331557460606</v>
      </c>
      <c r="E107" s="124">
        <v>0</v>
      </c>
      <c r="F107" s="124">
        <f t="shared" si="2"/>
        <v>3055.4380701708906</v>
      </c>
      <c r="G107" s="151">
        <f t="shared" si="3"/>
        <v>11276.271225916951</v>
      </c>
      <c r="H107" s="152"/>
      <c r="I107" s="106"/>
      <c r="J107" s="106"/>
    </row>
    <row r="108" spans="1:10" x14ac:dyDescent="0.2">
      <c r="A108" s="49"/>
      <c r="B108" s="132">
        <v>80</v>
      </c>
      <c r="C108" s="130">
        <f t="shared" ca="1" si="0"/>
        <v>48444</v>
      </c>
      <c r="D108" s="128">
        <f t="shared" si="1"/>
        <v>8665.443215585994</v>
      </c>
      <c r="E108" s="124">
        <v>0</v>
      </c>
      <c r="F108" s="124">
        <f t="shared" si="2"/>
        <v>2610.8280103309589</v>
      </c>
      <c r="G108" s="151">
        <f t="shared" si="3"/>
        <v>11276.271225916953</v>
      </c>
      <c r="H108" s="152"/>
      <c r="I108" s="106"/>
      <c r="J108" s="106"/>
    </row>
    <row r="109" spans="1:10" x14ac:dyDescent="0.2">
      <c r="A109" s="49"/>
      <c r="B109" s="132">
        <v>81</v>
      </c>
      <c r="C109" s="130">
        <f t="shared" ca="1" si="0"/>
        <v>48475</v>
      </c>
      <c r="D109" s="128">
        <f t="shared" si="1"/>
        <v>9134.0992694956021</v>
      </c>
      <c r="E109" s="124">
        <v>0</v>
      </c>
      <c r="F109" s="124">
        <f t="shared" si="2"/>
        <v>2142.1719564213495</v>
      </c>
      <c r="G109" s="151">
        <f t="shared" si="3"/>
        <v>11276.271225916951</v>
      </c>
      <c r="H109" s="152"/>
      <c r="I109" s="106"/>
      <c r="J109" s="106"/>
    </row>
    <row r="110" spans="1:10" x14ac:dyDescent="0.2">
      <c r="A110" s="49"/>
      <c r="B110" s="132">
        <v>82</v>
      </c>
      <c r="C110" s="130">
        <f t="shared" ca="1" si="0"/>
        <v>48505</v>
      </c>
      <c r="D110" s="128">
        <f t="shared" si="1"/>
        <v>9628.1018049874892</v>
      </c>
      <c r="E110" s="124">
        <v>0</v>
      </c>
      <c r="F110" s="124">
        <f t="shared" si="2"/>
        <v>1648.1694209294624</v>
      </c>
      <c r="G110" s="151">
        <f t="shared" si="3"/>
        <v>11276.271225916951</v>
      </c>
      <c r="H110" s="152"/>
      <c r="I110" s="106"/>
      <c r="J110" s="106"/>
    </row>
    <row r="111" spans="1:10" x14ac:dyDescent="0.2">
      <c r="A111" s="49"/>
      <c r="B111" s="132">
        <v>83</v>
      </c>
      <c r="C111" s="130">
        <f t="shared" ca="1" si="0"/>
        <v>48536</v>
      </c>
      <c r="D111" s="128">
        <f t="shared" si="1"/>
        <v>10148.821644273898</v>
      </c>
      <c r="E111" s="124">
        <v>0</v>
      </c>
      <c r="F111" s="124">
        <f t="shared" si="2"/>
        <v>1127.4495816430556</v>
      </c>
      <c r="G111" s="151">
        <f t="shared" si="3"/>
        <v>11276.271225916953</v>
      </c>
      <c r="H111" s="152"/>
      <c r="I111" s="106"/>
      <c r="J111" s="106"/>
    </row>
    <row r="112" spans="1:10" ht="13.5" thickBot="1" x14ac:dyDescent="0.25">
      <c r="A112" s="49"/>
      <c r="B112" s="132">
        <v>84</v>
      </c>
      <c r="C112" s="130">
        <f t="shared" ca="1" si="0"/>
        <v>48566</v>
      </c>
      <c r="D112" s="128">
        <f t="shared" si="1"/>
        <v>10697.703748201709</v>
      </c>
      <c r="E112" s="124">
        <v>0</v>
      </c>
      <c r="F112" s="124">
        <f t="shared" si="2"/>
        <v>578.56747771524238</v>
      </c>
      <c r="G112" s="151">
        <f t="shared" si="3"/>
        <v>11276.271225916951</v>
      </c>
      <c r="H112" s="152"/>
      <c r="I112" s="106"/>
      <c r="J112" s="106"/>
    </row>
    <row r="113" spans="1:10" ht="16.5" thickBot="1" x14ac:dyDescent="0.25">
      <c r="A113" s="49"/>
      <c r="B113" s="180" t="s">
        <v>1</v>
      </c>
      <c r="C113" s="181"/>
      <c r="D113" s="126">
        <f>SUM(D29:D112)</f>
        <v>205999.99999999994</v>
      </c>
      <c r="E113" s="126">
        <f>SUM(E29:E112)</f>
        <v>0</v>
      </c>
      <c r="F113" s="126">
        <f>SUM(F29:F112)</f>
        <v>741206.78297702421</v>
      </c>
      <c r="G113" s="182">
        <f>SUM(G29:H112)</f>
        <v>947206.78297702246</v>
      </c>
      <c r="H113" s="183"/>
      <c r="I113" s="106"/>
      <c r="J113" s="106"/>
    </row>
    <row r="114" spans="1:10" x14ac:dyDescent="0.2">
      <c r="A114" s="49"/>
      <c r="B114" s="2"/>
      <c r="C114" s="2"/>
      <c r="D114" s="2"/>
      <c r="E114" s="2"/>
      <c r="F114" s="2"/>
      <c r="G114" s="35"/>
      <c r="I114" s="106"/>
      <c r="J114" s="106"/>
    </row>
    <row r="115" spans="1:10" x14ac:dyDescent="0.2">
      <c r="A115" s="49"/>
      <c r="B115" s="2"/>
      <c r="C115" s="27"/>
      <c r="D115" s="28"/>
      <c r="E115" s="184" t="s">
        <v>3</v>
      </c>
      <c r="F115" s="184"/>
      <c r="G115" s="184"/>
      <c r="I115" s="106"/>
      <c r="J115" s="106"/>
    </row>
    <row r="116" spans="1:10" x14ac:dyDescent="0.2">
      <c r="A116" s="49"/>
      <c r="B116" s="2"/>
      <c r="C116" s="29"/>
      <c r="D116" s="2"/>
      <c r="E116" s="30" t="s">
        <v>4</v>
      </c>
      <c r="F116" s="31"/>
      <c r="G116" s="40"/>
      <c r="I116" s="106"/>
      <c r="J116" s="106"/>
    </row>
    <row r="117" spans="1:10" x14ac:dyDescent="0.2">
      <c r="A117" s="49"/>
      <c r="B117" s="50"/>
      <c r="C117" s="50"/>
      <c r="D117" s="50"/>
      <c r="E117" s="50"/>
      <c r="F117" s="50"/>
      <c r="G117" s="107"/>
      <c r="H117" s="51"/>
      <c r="I117" s="106"/>
      <c r="J117" s="106"/>
    </row>
    <row r="118" spans="1:10" x14ac:dyDescent="0.2">
      <c r="A118" s="49"/>
      <c r="B118" s="50"/>
      <c r="C118" s="50"/>
      <c r="D118" s="50"/>
      <c r="E118" s="50"/>
      <c r="F118" s="50"/>
      <c r="G118" s="107"/>
      <c r="H118" s="51"/>
      <c r="I118" s="52"/>
    </row>
    <row r="119" spans="1:10" x14ac:dyDescent="0.2">
      <c r="A119" s="49"/>
      <c r="B119" s="50"/>
      <c r="C119" s="50"/>
      <c r="D119" s="50"/>
      <c r="E119" s="50"/>
      <c r="F119" s="50"/>
      <c r="G119" s="107"/>
      <c r="H119" s="51"/>
      <c r="I119" s="52"/>
    </row>
    <row r="120" spans="1:10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</sheetData>
  <sheetProtection algorithmName="SHA-512" hashValue="GDUwiOrmvearpi5h3YCMiwU0pwvlvd7KhxrEBVAPk3qyehhJBh0Y3P2jVL882HvIi60EdSmRba3MDDzoxMQgug==" saltValue="0nRfQsXNDq52ILwGZJgaMg==" spinCount="100000" sheet="1" selectLockedCells="1"/>
  <dataConsolidate/>
  <mergeCells count="111">
    <mergeCell ref="G108:H108"/>
    <mergeCell ref="G109:H109"/>
    <mergeCell ref="G110:H110"/>
    <mergeCell ref="G111:H111"/>
    <mergeCell ref="G112:H112"/>
    <mergeCell ref="B113:C113"/>
    <mergeCell ref="G113:H113"/>
    <mergeCell ref="E115:G115"/>
    <mergeCell ref="G107:H107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95:H95"/>
    <mergeCell ref="G47:H47"/>
    <mergeCell ref="G48:H48"/>
    <mergeCell ref="G49:H49"/>
    <mergeCell ref="G50:H50"/>
    <mergeCell ref="G51:H51"/>
    <mergeCell ref="G89:H89"/>
    <mergeCell ref="G90:H90"/>
    <mergeCell ref="G91:H91"/>
    <mergeCell ref="G92:H92"/>
    <mergeCell ref="G93:H93"/>
    <mergeCell ref="G94:H94"/>
    <mergeCell ref="G52:H52"/>
    <mergeCell ref="G53:H53"/>
    <mergeCell ref="G54:H54"/>
    <mergeCell ref="G55:H55"/>
    <mergeCell ref="G61:H61"/>
    <mergeCell ref="G62:H62"/>
    <mergeCell ref="G63:H63"/>
    <mergeCell ref="G64:H64"/>
    <mergeCell ref="G65:H65"/>
    <mergeCell ref="G56:H56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G57:H57"/>
    <mergeCell ref="G58:H58"/>
    <mergeCell ref="G59:H59"/>
    <mergeCell ref="G60:H6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86:H86"/>
    <mergeCell ref="G87:H87"/>
    <mergeCell ref="G88:H88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</mergeCells>
  <dataValidations count="1">
    <dataValidation type="list" showInputMessage="1" showErrorMessage="1" sqref="H2:I2" xr:uid="{00000000-0002-0000-0500-000000000000}">
      <formula1>$K$16:$K$19</formula1>
    </dataValidation>
  </dataValidations>
  <pageMargins left="0.39370078740157483" right="0.35433070866141736" top="0.59055118110236227" bottom="0.59055118110236227" header="0.51181102362204722" footer="0.51181102362204722"/>
  <pageSetup paperSize="9" scale="52" firstPageNumber="2" orientation="portrait" verticalDpi="300" r:id="rId1"/>
  <headerFooter alignWithMargins="0"/>
  <rowBreaks count="1" manualBreakCount="1"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22"/>
  <sheetViews>
    <sheetView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7" customWidth="1" collapsed="1"/>
    <col min="14" max="14" width="17.140625" style="97" customWidth="1"/>
    <col min="15" max="29" width="9.140625" style="97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9"/>
      <c r="F1" s="99"/>
      <c r="G1" s="89"/>
      <c r="H1" s="156" t="s">
        <v>36</v>
      </c>
      <c r="I1" s="156"/>
    </row>
    <row r="2" spans="1:14" ht="12.75" customHeight="1" x14ac:dyDescent="0.2">
      <c r="A2" s="2"/>
      <c r="B2" s="50"/>
      <c r="C2" s="50"/>
      <c r="D2" s="50"/>
      <c r="E2" s="108">
        <f>VLOOKUP('ДРАЙВ-110 ЗНИЖКА'!H2,Лист2!A:O,14,FALSE)</f>
        <v>0</v>
      </c>
      <c r="F2" s="100">
        <f>VLOOKUP(H$2,Лист2!$A:$H,2,0)</f>
        <v>970873.79</v>
      </c>
      <c r="G2" s="116">
        <f ca="1">TODAY()</f>
        <v>46009</v>
      </c>
      <c r="H2" s="157" t="s">
        <v>52</v>
      </c>
      <c r="I2" s="158"/>
      <c r="J2" s="42"/>
      <c r="M2" s="125"/>
      <c r="N2" s="125"/>
    </row>
    <row r="3" spans="1:14" ht="13.7" customHeight="1" thickBot="1" x14ac:dyDescent="0.25">
      <c r="A3" s="2"/>
      <c r="B3" s="50"/>
      <c r="C3" s="50"/>
      <c r="D3" s="50"/>
      <c r="E3" s="109">
        <f>IF(F5&lt;E2,"x",IF(F5&gt;F2,"y",F5))</f>
        <v>200000</v>
      </c>
      <c r="F3" s="159" t="str">
        <f>IF(E3="x","Збільшіть суму",IF(E3="y","Зменшіть суму",""))</f>
        <v/>
      </c>
      <c r="G3" s="57">
        <f>Назви!B35</f>
        <v>30.4</v>
      </c>
      <c r="H3" s="185" t="str">
        <f>VLOOKUP(H$2,Лист2!$A:$H,8,0)</f>
        <v>max. 1000000 грн.</v>
      </c>
      <c r="I3" s="186"/>
      <c r="J3" s="42"/>
    </row>
    <row r="4" spans="1:14" ht="9" customHeight="1" thickBot="1" x14ac:dyDescent="0.25">
      <c r="A4" s="2"/>
      <c r="B4" s="2"/>
      <c r="C4" s="2"/>
      <c r="D4" s="2"/>
      <c r="E4" s="108"/>
      <c r="F4" s="159"/>
      <c r="G4" s="35"/>
      <c r="H4" s="119"/>
      <c r="I4" s="42"/>
      <c r="J4" s="42"/>
      <c r="K4" s="54"/>
    </row>
    <row r="5" spans="1:14" ht="21" customHeight="1" thickBot="1" x14ac:dyDescent="0.25">
      <c r="A5" s="1"/>
      <c r="B5" s="162" t="s">
        <v>37</v>
      </c>
      <c r="C5" s="163"/>
      <c r="D5" s="163"/>
      <c r="E5" s="163"/>
      <c r="F5" s="150">
        <v>200000</v>
      </c>
      <c r="G5" s="149" t="s">
        <v>22</v>
      </c>
      <c r="H5" s="18"/>
      <c r="I5" s="3"/>
      <c r="J5" s="43"/>
      <c r="K5" s="54"/>
    </row>
    <row r="6" spans="1:14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3.9" customHeight="1" x14ac:dyDescent="0.2">
      <c r="A7" s="1"/>
      <c r="B7" s="153" t="s">
        <v>48</v>
      </c>
      <c r="C7" s="154"/>
      <c r="D7" s="154"/>
      <c r="E7" s="155"/>
      <c r="F7" s="13">
        <f>E19</f>
        <v>206000</v>
      </c>
      <c r="G7" s="36"/>
      <c r="H7" s="35"/>
      <c r="I7" s="2"/>
      <c r="J7" s="44"/>
      <c r="K7" s="54"/>
    </row>
    <row r="8" spans="1:14" x14ac:dyDescent="0.2">
      <c r="A8" s="1"/>
      <c r="B8" s="5"/>
      <c r="C8" s="2"/>
      <c r="D8" s="5"/>
      <c r="E8" s="2"/>
      <c r="F8" s="115">
        <f>F7-SUM(D31:D34)</f>
        <v>186979.21480626948</v>
      </c>
      <c r="G8" s="36"/>
      <c r="H8" s="35"/>
      <c r="I8" s="2"/>
      <c r="J8" s="44"/>
      <c r="K8" s="54"/>
    </row>
    <row r="9" spans="1:14" x14ac:dyDescent="0.2">
      <c r="A9" s="1"/>
      <c r="B9" s="153" t="str">
        <f>Назви!A3</f>
        <v>Процентна ставка базова, % річних</v>
      </c>
      <c r="C9" s="154">
        <f>Назви!B3</f>
        <v>0</v>
      </c>
      <c r="D9" s="154">
        <f>Назви!C3</f>
        <v>0</v>
      </c>
      <c r="E9" s="155">
        <f>Назви!D3</f>
        <v>0</v>
      </c>
      <c r="F9" s="32">
        <f>VLOOKUP(H$2,Лист2!$A:$H,4,0)</f>
        <v>0.64900000000000002</v>
      </c>
      <c r="G9" s="18"/>
      <c r="H9" s="18"/>
      <c r="I9" s="3"/>
      <c r="J9" s="43"/>
      <c r="K9" s="54"/>
    </row>
    <row r="10" spans="1:14" x14ac:dyDescent="0.2">
      <c r="A10" s="1"/>
      <c r="B10" s="1"/>
      <c r="C10" s="1"/>
      <c r="D10" s="1"/>
      <c r="E10" s="1"/>
      <c r="F10" s="1"/>
      <c r="G10" s="18"/>
      <c r="H10" s="18"/>
      <c r="I10" s="3"/>
      <c r="J10" s="43"/>
      <c r="K10" s="54"/>
    </row>
    <row r="11" spans="1:14" x14ac:dyDescent="0.2">
      <c r="A11" s="1"/>
      <c r="B11" s="153" t="str">
        <f>Назви!A5</f>
        <v>Процентна ставка знижена, % річних</v>
      </c>
      <c r="C11" s="154">
        <f>Назви!B7</f>
        <v>0</v>
      </c>
      <c r="D11" s="154">
        <f>Назви!C7</f>
        <v>0</v>
      </c>
      <c r="E11" s="155">
        <f>Назви!D7</f>
        <v>0</v>
      </c>
      <c r="F11" s="32">
        <f>VLOOKUP(H$2,Лист2!$A:$H,5,0)</f>
        <v>0.29899999999999999</v>
      </c>
      <c r="G11" s="18"/>
      <c r="H11" s="18"/>
      <c r="I11" s="3"/>
      <c r="J11" s="43"/>
      <c r="K11" s="54"/>
    </row>
    <row r="12" spans="1:14" x14ac:dyDescent="0.2">
      <c r="A12" s="1"/>
      <c r="B12" s="5"/>
      <c r="C12" s="2"/>
      <c r="D12" s="5"/>
      <c r="E12" s="2"/>
      <c r="F12" s="90">
        <v>1.0000000000000001E-5</v>
      </c>
      <c r="G12" s="36"/>
      <c r="H12" s="35"/>
      <c r="I12" s="2"/>
      <c r="J12" s="44"/>
      <c r="K12" s="54"/>
    </row>
    <row r="13" spans="1:14" ht="12.6" customHeight="1" x14ac:dyDescent="0.2">
      <c r="A13" s="1"/>
      <c r="B13" s="153" t="str">
        <f>Назви!A7</f>
        <v>Разовий комісія, %</v>
      </c>
      <c r="C13" s="154">
        <f>Назви!B7</f>
        <v>0</v>
      </c>
      <c r="D13" s="154">
        <f>Назви!C7</f>
        <v>0</v>
      </c>
      <c r="E13" s="155">
        <f>Назви!D7</f>
        <v>0</v>
      </c>
      <c r="F13" s="32">
        <f>VLOOKUP(H$2,Лист2!$A:$H,6,0)</f>
        <v>0.03</v>
      </c>
      <c r="G13" s="164"/>
      <c r="H13" s="164"/>
      <c r="I13" s="3"/>
      <c r="J13" s="43"/>
      <c r="K13" s="113"/>
    </row>
    <row r="14" spans="1:14" ht="6.6" customHeight="1" x14ac:dyDescent="0.2">
      <c r="A14" s="1"/>
      <c r="B14" s="5"/>
      <c r="C14" s="2"/>
      <c r="D14" s="5"/>
      <c r="E14" s="2"/>
      <c r="F14" s="37"/>
      <c r="G14" s="36"/>
      <c r="H14" s="35"/>
      <c r="I14" s="2"/>
      <c r="J14" s="44"/>
      <c r="K14" s="113"/>
    </row>
    <row r="15" spans="1:14" x14ac:dyDescent="0.2">
      <c r="A15" s="1"/>
      <c r="B15" s="153" t="str">
        <f>Назви!A9</f>
        <v xml:space="preserve">Щомісячна плата за обслуговування кредитної заборгованості, % </v>
      </c>
      <c r="C15" s="154">
        <f>Назви!B9</f>
        <v>0</v>
      </c>
      <c r="D15" s="154">
        <f>Назви!C9</f>
        <v>0</v>
      </c>
      <c r="E15" s="155">
        <f>Назви!D9</f>
        <v>0</v>
      </c>
      <c r="F15" s="32">
        <f>VLOOKUP(H$2,Лист2!$A:$H,7,0)</f>
        <v>0</v>
      </c>
      <c r="G15" s="164"/>
      <c r="H15" s="164"/>
      <c r="I15" s="3"/>
      <c r="J15" s="43"/>
      <c r="K15" s="113"/>
    </row>
    <row r="16" spans="1:14" ht="6.75" customHeight="1" x14ac:dyDescent="0.2">
      <c r="A16" s="1"/>
      <c r="B16" s="5"/>
      <c r="C16" s="2"/>
      <c r="D16" s="5"/>
      <c r="E16" s="2"/>
      <c r="F16" s="9"/>
      <c r="G16" s="36"/>
      <c r="H16" s="35"/>
      <c r="I16" s="2"/>
      <c r="J16" s="44"/>
      <c r="K16" s="113"/>
    </row>
    <row r="17" spans="1:29" x14ac:dyDescent="0.2">
      <c r="A17" s="1"/>
      <c r="B17" s="153" t="str">
        <f>Назви!A11</f>
        <v>Термін кредитування (міс.)</v>
      </c>
      <c r="C17" s="154">
        <f>Назви!B11</f>
        <v>0</v>
      </c>
      <c r="D17" s="154">
        <f>Назви!C11</f>
        <v>0</v>
      </c>
      <c r="E17" s="155">
        <f>Назви!D11</f>
        <v>0</v>
      </c>
      <c r="F17" s="53">
        <f>VLOOKUP(H$2,Лист2!$A:$H,3,0)</f>
        <v>24</v>
      </c>
      <c r="G17" s="164"/>
      <c r="H17" s="164"/>
      <c r="I17" s="3"/>
      <c r="J17" s="43"/>
      <c r="K17" s="113"/>
    </row>
    <row r="18" spans="1:29" s="12" customFormat="1" ht="7.9" customHeight="1" x14ac:dyDescent="0.2">
      <c r="A18" s="1"/>
      <c r="B18" s="10"/>
      <c r="C18" s="48"/>
      <c r="D18" s="94"/>
      <c r="E18" s="114">
        <f>F5*F13</f>
        <v>6000</v>
      </c>
      <c r="F18" s="50"/>
      <c r="G18" s="96"/>
      <c r="H18" s="11"/>
      <c r="I18" s="1"/>
      <c r="J18" s="44"/>
      <c r="K18" s="113" t="str">
        <f>Лист2!A4</f>
        <v xml:space="preserve">Драйв-110, 84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11.25" customHeight="1" x14ac:dyDescent="0.2">
      <c r="A19" s="1"/>
      <c r="B19" s="10"/>
      <c r="C19" s="48"/>
      <c r="D19" s="94"/>
      <c r="E19" s="148">
        <f>E18+E3</f>
        <v>206000</v>
      </c>
      <c r="F19" s="50"/>
      <c r="G19" s="96"/>
      <c r="H19" s="11"/>
      <c r="I19" s="1"/>
      <c r="J19" s="99"/>
      <c r="K19" s="113" t="str">
        <f>Лист2!A5</f>
        <v xml:space="preserve">Драйв-110, 60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5" t="str">
        <f>Назви!A14</f>
        <v>Орієнтовний платіж, грн.</v>
      </c>
      <c r="C20" s="166">
        <f>Назви!B14</f>
        <v>0</v>
      </c>
      <c r="D20" s="166">
        <f>Назви!C14</f>
        <v>0</v>
      </c>
      <c r="E20" s="167">
        <f>Назви!D14</f>
        <v>0</v>
      </c>
      <c r="F20" s="13">
        <f>PMT(F9/12,F17,-E19)+F15*E19</f>
        <v>15527.51673748294</v>
      </c>
      <c r="G20" s="168"/>
      <c r="H20" s="169"/>
      <c r="I20" s="105"/>
      <c r="J20" s="44"/>
      <c r="K20" s="113" t="str">
        <f>Лист2!A6</f>
        <v xml:space="preserve">Драйв-110, 36 міс. 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5"/>
      <c r="C21" s="15"/>
      <c r="D21" s="15"/>
      <c r="E21" s="15"/>
      <c r="F21" s="16"/>
      <c r="G21" s="17"/>
      <c r="H21" s="18"/>
      <c r="I21" s="1"/>
      <c r="J21" s="45"/>
      <c r="K21" s="113" t="str">
        <f>Лист2!A7</f>
        <v xml:space="preserve">Драйв-110, 24 міс. 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5" t="str">
        <f>Назви!A16</f>
        <v>Орієнтовні загальні витрати за кредитом, грн.</v>
      </c>
      <c r="C22" s="166">
        <f>Назви!B16</f>
        <v>0</v>
      </c>
      <c r="D22" s="166">
        <f>Назви!C16</f>
        <v>0</v>
      </c>
      <c r="E22" s="167">
        <f>Назви!D16</f>
        <v>0</v>
      </c>
      <c r="F22" s="13">
        <f>F115-E3</f>
        <v>101804.8715781612</v>
      </c>
      <c r="G22" s="170"/>
      <c r="H22" s="170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9"/>
      <c r="C23" s="19"/>
      <c r="D23" s="19"/>
      <c r="E23" s="19"/>
      <c r="F23" s="20"/>
      <c r="G23" s="17"/>
      <c r="H23" s="18"/>
      <c r="I23" s="1"/>
      <c r="J23" s="45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5" t="str">
        <f>Назви!A18</f>
        <v>Орієнтовна загальна вартість кредиту, грн.</v>
      </c>
      <c r="C24" s="166">
        <f>Назви!B18</f>
        <v>0</v>
      </c>
      <c r="D24" s="166">
        <f>Назви!C18</f>
        <v>0</v>
      </c>
      <c r="E24" s="167">
        <f>Назви!D18</f>
        <v>0</v>
      </c>
      <c r="F24" s="13">
        <f>F7+F22</f>
        <v>307804.8715781612</v>
      </c>
      <c r="G24" s="164"/>
      <c r="H24" s="164"/>
      <c r="I24" s="1"/>
      <c r="J24" s="45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7.15" customHeight="1" x14ac:dyDescent="0.2">
      <c r="A25" s="1"/>
      <c r="B25" s="15"/>
      <c r="C25" s="15"/>
      <c r="D25" s="15"/>
      <c r="E25" s="15"/>
      <c r="F25" s="9"/>
      <c r="G25" s="17"/>
      <c r="H25" s="18"/>
      <c r="I25" s="1"/>
      <c r="J25" s="1"/>
      <c r="K25" s="113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s="12" customFormat="1" x14ac:dyDescent="0.2">
      <c r="A26" s="1"/>
      <c r="B26" s="165" t="str">
        <f>Назви!A20</f>
        <v>Реальна річна процентна ставка, %</v>
      </c>
      <c r="C26" s="166"/>
      <c r="D26" s="166"/>
      <c r="E26" s="167"/>
      <c r="F26" s="32">
        <f ca="1">XIRR(F30:F114,C30:C114)</f>
        <v>0.55986364483833306</v>
      </c>
      <c r="G26" s="17"/>
      <c r="H26" s="18"/>
      <c r="I26" s="1"/>
      <c r="J26" s="1"/>
      <c r="K26" s="113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s="12" customFormat="1" ht="13.5" thickBot="1" x14ac:dyDescent="0.25">
      <c r="A27" s="1"/>
      <c r="B27" s="24"/>
      <c r="C27" s="15"/>
      <c r="D27" s="103"/>
      <c r="E27" s="25"/>
      <c r="F27" s="26"/>
      <c r="G27" s="18"/>
      <c r="H27" s="17"/>
      <c r="I27" s="1"/>
      <c r="J27" s="1"/>
      <c r="K27" s="113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</row>
    <row r="28" spans="1:29" ht="18.75" thickBot="1" x14ac:dyDescent="0.25">
      <c r="A28" s="1"/>
      <c r="B28" s="171" t="str">
        <f>Назви!A29</f>
        <v>Орієнтовний порядок повернення кредиту</v>
      </c>
      <c r="C28" s="172"/>
      <c r="D28" s="172"/>
      <c r="E28" s="172"/>
      <c r="F28" s="172"/>
      <c r="G28" s="173"/>
      <c r="H28" s="3"/>
      <c r="I28" s="3"/>
      <c r="K28" s="113"/>
    </row>
    <row r="29" spans="1:29" ht="31.15" customHeight="1" thickBot="1" x14ac:dyDescent="0.25">
      <c r="A29" s="1"/>
      <c r="B29" s="117" t="s">
        <v>35</v>
      </c>
      <c r="C29" s="117" t="str">
        <f>Назви!A30</f>
        <v>Місяць</v>
      </c>
      <c r="D29" s="95" t="str">
        <f>Назви!C30</f>
        <v>Погашення суми кредиту, грн.</v>
      </c>
      <c r="E29" s="95" t="str">
        <f>Назви!E30</f>
        <v>Проценти за користування кредитом, грн.</v>
      </c>
      <c r="F29" s="174" t="str">
        <f>Назви!F30</f>
        <v>Сума платежу за розрахунковий період, грн.</v>
      </c>
      <c r="G29" s="175"/>
      <c r="H29" s="3"/>
      <c r="I29" s="3"/>
      <c r="J29" s="113" t="e">
        <f>Лист2!#REF!</f>
        <v>#REF!</v>
      </c>
      <c r="K29" s="113"/>
      <c r="L29" s="97"/>
      <c r="AC29" s="4"/>
    </row>
    <row r="30" spans="1:29" ht="12.6" hidden="1" customHeight="1" thickBot="1" x14ac:dyDescent="0.25">
      <c r="A30" s="1"/>
      <c r="B30" s="91">
        <v>0</v>
      </c>
      <c r="C30" s="118">
        <f ca="1">TODAY()</f>
        <v>46009</v>
      </c>
      <c r="D30" s="92"/>
      <c r="E30" s="92"/>
      <c r="F30" s="176">
        <f>-1*E3</f>
        <v>-200000</v>
      </c>
      <c r="G30" s="177"/>
      <c r="H30" s="3"/>
      <c r="I30" s="3"/>
      <c r="J30" s="113" t="e">
        <f>Лист2!#REF!</f>
        <v>#REF!</v>
      </c>
      <c r="K30" s="113"/>
      <c r="L30" s="97"/>
      <c r="AC30" s="4"/>
    </row>
    <row r="31" spans="1:29" x14ac:dyDescent="0.2">
      <c r="A31" s="1">
        <v>1</v>
      </c>
      <c r="B31" s="102">
        <v>1</v>
      </c>
      <c r="C31" s="104">
        <f ca="1">DATE(YEAR(C30),MONTH(C30)+1,DAY(C30))</f>
        <v>46040</v>
      </c>
      <c r="D31" s="123">
        <f>IFERROR(PPMT($F$9/12,B31,$F$17,-$E$19),0)</f>
        <v>4386.3500708162737</v>
      </c>
      <c r="E31" s="124">
        <f>IFERROR(IPMT($F$9/12,B31,$F$17,-$F$7),0)</f>
        <v>11141.166666666666</v>
      </c>
      <c r="F31" s="151">
        <f t="shared" ref="F31:F62" si="0">SUM(D31:E31)</f>
        <v>15527.51673748294</v>
      </c>
      <c r="G31" s="151"/>
      <c r="H31" s="3"/>
      <c r="I31" s="3"/>
      <c r="J31" s="113" t="e">
        <f>Лист2!#REF!</f>
        <v>#REF!</v>
      </c>
      <c r="K31" s="113"/>
      <c r="L31" s="97"/>
      <c r="AC31" s="4"/>
    </row>
    <row r="32" spans="1:29" x14ac:dyDescent="0.2">
      <c r="A32" s="1">
        <v>2</v>
      </c>
      <c r="B32" s="101">
        <v>2</v>
      </c>
      <c r="C32" s="104">
        <f t="shared" ref="C32:C114" ca="1" si="1">DATE(YEAR(C31),MONTH(C31)+1,DAY(C31))</f>
        <v>46071</v>
      </c>
      <c r="D32" s="123">
        <f>IFERROR(PPMT($F$9/12,B32,$F$17,-$E$19),0)</f>
        <v>4623.5785038129197</v>
      </c>
      <c r="E32" s="124">
        <f>IFERROR(IPMT($F$9/12,B32,$F$17,-$F$7),0)</f>
        <v>10903.938233670022</v>
      </c>
      <c r="F32" s="151">
        <f t="shared" si="0"/>
        <v>15527.516737482942</v>
      </c>
      <c r="G32" s="151"/>
      <c r="H32" s="3"/>
      <c r="I32" s="3"/>
      <c r="J32" s="113" t="e">
        <f>Лист2!#REF!</f>
        <v>#REF!</v>
      </c>
      <c r="K32" s="113"/>
      <c r="L32" s="97"/>
      <c r="AC32" s="4"/>
    </row>
    <row r="33" spans="1:29" x14ac:dyDescent="0.2">
      <c r="A33" s="1">
        <v>3</v>
      </c>
      <c r="B33" s="101">
        <v>3</v>
      </c>
      <c r="C33" s="104">
        <f t="shared" ca="1" si="1"/>
        <v>46099</v>
      </c>
      <c r="D33" s="123">
        <f>IFERROR(PPMT($F$9/12,B33,$F$17,-$E$19),0)</f>
        <v>4873.6370412274682</v>
      </c>
      <c r="E33" s="124">
        <f>IFERROR(IPMT($F$9/12,B33,$F$17,-$F$7),0)</f>
        <v>10653.879696255472</v>
      </c>
      <c r="F33" s="151">
        <f t="shared" si="0"/>
        <v>15527.51673748294</v>
      </c>
      <c r="G33" s="151"/>
      <c r="H33" s="3"/>
      <c r="I33" s="3"/>
      <c r="J33" s="113" t="e">
        <f>Лист2!#REF!</f>
        <v>#REF!</v>
      </c>
      <c r="K33" s="133"/>
      <c r="L33" s="97"/>
      <c r="AC33" s="4"/>
    </row>
    <row r="34" spans="1:29" x14ac:dyDescent="0.2">
      <c r="A34" s="1">
        <v>4</v>
      </c>
      <c r="B34" s="101">
        <v>4</v>
      </c>
      <c r="C34" s="104">
        <f t="shared" ca="1" si="1"/>
        <v>46130</v>
      </c>
      <c r="D34" s="123">
        <f>IFERROR(PPMT($F$9/12,B34,$F$17,-$E$19),0)</f>
        <v>5137.2195778738551</v>
      </c>
      <c r="E34" s="124">
        <f>IFERROR(IPMT($F$9/12,B34,$F$17,-$F$7),0)</f>
        <v>10390.297159609087</v>
      </c>
      <c r="F34" s="151">
        <f t="shared" si="0"/>
        <v>15527.516737482942</v>
      </c>
      <c r="G34" s="151"/>
      <c r="H34" s="3"/>
      <c r="I34" s="3"/>
      <c r="J34" s="113" t="e">
        <f>Лист2!#REF!</f>
        <v>#REF!</v>
      </c>
      <c r="K34" s="113"/>
      <c r="L34" s="97"/>
      <c r="AC34" s="4"/>
    </row>
    <row r="35" spans="1:29" x14ac:dyDescent="0.2">
      <c r="A35" s="1">
        <v>5</v>
      </c>
      <c r="B35" s="101">
        <v>5</v>
      </c>
      <c r="C35" s="104">
        <f t="shared" ca="1" si="1"/>
        <v>46160</v>
      </c>
      <c r="D35" s="123">
        <f>IFERROR(PPMT($F$11/12,(B35-4),($F$17-4),-$F$8),0)</f>
        <v>7325.8414624885954</v>
      </c>
      <c r="E35" s="124">
        <f>IFERROR(IPMT($F$11/12,B35-4,$F$17-4,-$F$8),0)</f>
        <v>4658.8987689228816</v>
      </c>
      <c r="F35" s="151">
        <f t="shared" si="0"/>
        <v>11984.740231411477</v>
      </c>
      <c r="G35" s="151"/>
      <c r="H35" s="3"/>
      <c r="I35" s="3"/>
      <c r="J35" s="113" t="e">
        <f>Лист2!#REF!</f>
        <v>#REF!</v>
      </c>
      <c r="K35" s="113"/>
      <c r="L35" s="97"/>
      <c r="AC35" s="4"/>
    </row>
    <row r="36" spans="1:29" x14ac:dyDescent="0.2">
      <c r="A36" s="1">
        <v>6</v>
      </c>
      <c r="B36" s="101">
        <v>6</v>
      </c>
      <c r="C36" s="104">
        <f t="shared" ca="1" si="1"/>
        <v>46191</v>
      </c>
      <c r="D36" s="123">
        <f t="shared" ref="D36:D99" si="2">IFERROR(PPMT($F$11/12,(B36-4),($F$17-4),-$F$8),0)</f>
        <v>7508.3770122622691</v>
      </c>
      <c r="E36" s="124">
        <f t="shared" ref="E36:E99" si="3">IFERROR(IPMT($F$11/12,B36-4,$F$17-4,-$F$8),0)</f>
        <v>4476.363219149207</v>
      </c>
      <c r="F36" s="151">
        <f t="shared" si="0"/>
        <v>11984.740231411477</v>
      </c>
      <c r="G36" s="151"/>
      <c r="H36" s="3"/>
      <c r="I36" s="3"/>
      <c r="J36" s="113" t="e">
        <f>Лист2!#REF!</f>
        <v>#REF!</v>
      </c>
      <c r="K36" s="113"/>
      <c r="L36" s="97"/>
      <c r="AC36" s="4"/>
    </row>
    <row r="37" spans="1:29" x14ac:dyDescent="0.2">
      <c r="A37" s="1">
        <v>7</v>
      </c>
      <c r="B37" s="101">
        <v>7</v>
      </c>
      <c r="C37" s="104">
        <f t="shared" ca="1" si="1"/>
        <v>46221</v>
      </c>
      <c r="D37" s="123">
        <f t="shared" si="2"/>
        <v>7695.4607394844697</v>
      </c>
      <c r="E37" s="124">
        <f t="shared" si="3"/>
        <v>4289.2794919270063</v>
      </c>
      <c r="F37" s="151">
        <f t="shared" si="0"/>
        <v>11984.740231411477</v>
      </c>
      <c r="G37" s="151"/>
      <c r="H37" s="3"/>
      <c r="I37" s="3"/>
      <c r="J37" s="113" t="e">
        <f>Лист2!#REF!</f>
        <v>#REF!</v>
      </c>
      <c r="K37" s="113"/>
      <c r="L37" s="97"/>
      <c r="AC37" s="4"/>
    </row>
    <row r="38" spans="1:29" x14ac:dyDescent="0.2">
      <c r="A38" s="1">
        <v>8</v>
      </c>
      <c r="B38" s="101">
        <v>8</v>
      </c>
      <c r="C38" s="104">
        <f t="shared" ca="1" si="1"/>
        <v>46252</v>
      </c>
      <c r="D38" s="123">
        <f t="shared" si="2"/>
        <v>7887.2059695766256</v>
      </c>
      <c r="E38" s="124">
        <f t="shared" si="3"/>
        <v>4097.5342618348504</v>
      </c>
      <c r="F38" s="151">
        <f t="shared" si="0"/>
        <v>11984.740231411477</v>
      </c>
      <c r="G38" s="151"/>
      <c r="H38" s="3"/>
      <c r="I38" s="3"/>
      <c r="J38" s="113" t="e">
        <f>Лист2!#REF!</f>
        <v>#REF!</v>
      </c>
      <c r="K38" s="113"/>
      <c r="L38" s="97"/>
      <c r="AC38" s="4"/>
    </row>
    <row r="39" spans="1:29" x14ac:dyDescent="0.2">
      <c r="A39" s="1">
        <v>9</v>
      </c>
      <c r="B39" s="101">
        <v>9</v>
      </c>
      <c r="C39" s="104">
        <f t="shared" ca="1" si="1"/>
        <v>46283</v>
      </c>
      <c r="D39" s="123">
        <f t="shared" si="2"/>
        <v>8083.7288516519102</v>
      </c>
      <c r="E39" s="124">
        <f t="shared" si="3"/>
        <v>3901.0113797595664</v>
      </c>
      <c r="F39" s="151">
        <f t="shared" si="0"/>
        <v>11984.740231411477</v>
      </c>
      <c r="G39" s="151"/>
      <c r="H39" s="3"/>
      <c r="I39" s="3"/>
      <c r="J39" s="113" t="e">
        <f>Лист2!#REF!</f>
        <v>#REF!</v>
      </c>
      <c r="K39" s="113"/>
      <c r="L39" s="97"/>
      <c r="AC39" s="4"/>
    </row>
    <row r="40" spans="1:29" x14ac:dyDescent="0.2">
      <c r="A40" s="1">
        <v>10</v>
      </c>
      <c r="B40" s="101">
        <v>10</v>
      </c>
      <c r="C40" s="104">
        <f t="shared" ca="1" si="1"/>
        <v>46313</v>
      </c>
      <c r="D40" s="123">
        <f t="shared" si="2"/>
        <v>8285.1484288722368</v>
      </c>
      <c r="E40" s="124">
        <f t="shared" si="3"/>
        <v>3699.5918025392398</v>
      </c>
      <c r="F40" s="151">
        <f t="shared" si="0"/>
        <v>11984.740231411477</v>
      </c>
      <c r="G40" s="151"/>
      <c r="H40" s="3"/>
      <c r="I40" s="3"/>
      <c r="J40" s="113" t="e">
        <f>Лист2!#REF!</f>
        <v>#REF!</v>
      </c>
      <c r="K40" s="113"/>
      <c r="L40" s="97"/>
      <c r="AC40" s="4"/>
    </row>
    <row r="41" spans="1:29" x14ac:dyDescent="0.2">
      <c r="A41" s="1">
        <v>22</v>
      </c>
      <c r="B41" s="101">
        <v>11</v>
      </c>
      <c r="C41" s="104">
        <f t="shared" ca="1" si="1"/>
        <v>46344</v>
      </c>
      <c r="D41" s="123">
        <f t="shared" si="2"/>
        <v>8491.5867105583038</v>
      </c>
      <c r="E41" s="124">
        <f t="shared" si="3"/>
        <v>3493.1535208531727</v>
      </c>
      <c r="F41" s="151">
        <f t="shared" si="0"/>
        <v>11984.740231411477</v>
      </c>
      <c r="G41" s="151"/>
      <c r="H41" s="3"/>
      <c r="I41" s="3"/>
      <c r="J41" s="113" t="e">
        <f>Лист2!#REF!</f>
        <v>#REF!</v>
      </c>
      <c r="K41" s="113"/>
      <c r="L41" s="97"/>
      <c r="AC41" s="4"/>
    </row>
    <row r="42" spans="1:29" x14ac:dyDescent="0.2">
      <c r="A42" s="1">
        <v>22</v>
      </c>
      <c r="B42" s="101">
        <v>12</v>
      </c>
      <c r="C42" s="104">
        <f t="shared" ca="1" si="1"/>
        <v>46374</v>
      </c>
      <c r="D42" s="123">
        <f t="shared" si="2"/>
        <v>8703.1687460963803</v>
      </c>
      <c r="E42" s="124">
        <f t="shared" si="3"/>
        <v>3281.5714853150953</v>
      </c>
      <c r="F42" s="151">
        <f t="shared" si="0"/>
        <v>11984.740231411475</v>
      </c>
      <c r="G42" s="151"/>
      <c r="H42" s="3"/>
      <c r="I42" s="3"/>
      <c r="J42" s="113" t="e">
        <f>Лист2!#REF!</f>
        <v>#REF!</v>
      </c>
      <c r="K42" s="113"/>
      <c r="L42" s="97"/>
      <c r="AC42" s="4"/>
    </row>
    <row r="43" spans="1:29" x14ac:dyDescent="0.2">
      <c r="A43" s="1">
        <v>13</v>
      </c>
      <c r="B43" s="101">
        <v>13</v>
      </c>
      <c r="C43" s="104">
        <f t="shared" ca="1" si="1"/>
        <v>46405</v>
      </c>
      <c r="D43" s="123">
        <f t="shared" si="2"/>
        <v>8920.0227006866153</v>
      </c>
      <c r="E43" s="124">
        <f t="shared" si="3"/>
        <v>3064.7175307248604</v>
      </c>
      <c r="F43" s="151">
        <f t="shared" si="0"/>
        <v>11984.740231411475</v>
      </c>
      <c r="G43" s="151"/>
      <c r="H43" s="3"/>
      <c r="I43" s="3"/>
      <c r="J43" s="113" t="e">
        <f>Лист2!#REF!</f>
        <v>#REF!</v>
      </c>
      <c r="K43" s="113"/>
      <c r="L43" s="97"/>
      <c r="AC43" s="4"/>
    </row>
    <row r="44" spans="1:29" x14ac:dyDescent="0.2">
      <c r="A44" s="1">
        <v>14</v>
      </c>
      <c r="B44" s="101">
        <v>14</v>
      </c>
      <c r="C44" s="104">
        <f t="shared" ca="1" si="1"/>
        <v>46436</v>
      </c>
      <c r="D44" s="123">
        <f t="shared" si="2"/>
        <v>9142.2799329787231</v>
      </c>
      <c r="E44" s="124">
        <f t="shared" si="3"/>
        <v>2842.4602984327521</v>
      </c>
      <c r="F44" s="151">
        <f t="shared" si="0"/>
        <v>11984.740231411475</v>
      </c>
      <c r="G44" s="151"/>
      <c r="H44" s="3"/>
      <c r="I44" s="3"/>
      <c r="J44" s="113" t="e">
        <f>Лист2!#REF!</f>
        <v>#REF!</v>
      </c>
      <c r="K44" s="113"/>
      <c r="L44" s="97"/>
      <c r="AC44" s="4"/>
    </row>
    <row r="45" spans="1:29" x14ac:dyDescent="0.2">
      <c r="A45" s="1">
        <v>15</v>
      </c>
      <c r="B45" s="101">
        <v>15</v>
      </c>
      <c r="C45" s="104">
        <f t="shared" ca="1" si="1"/>
        <v>46464</v>
      </c>
      <c r="D45" s="123">
        <f t="shared" si="2"/>
        <v>9370.0750746421108</v>
      </c>
      <c r="E45" s="124">
        <f t="shared" si="3"/>
        <v>2614.6651567693652</v>
      </c>
      <c r="F45" s="151">
        <f t="shared" si="0"/>
        <v>11984.740231411477</v>
      </c>
      <c r="G45" s="151"/>
      <c r="H45" s="3"/>
      <c r="I45" s="3"/>
      <c r="J45" s="113" t="e">
        <f>Лист2!#REF!</f>
        <v>#REF!</v>
      </c>
      <c r="K45" s="113"/>
      <c r="L45" s="97"/>
      <c r="AC45" s="4"/>
    </row>
    <row r="46" spans="1:29" x14ac:dyDescent="0.2">
      <c r="A46" s="1">
        <v>16</v>
      </c>
      <c r="B46" s="101">
        <v>16</v>
      </c>
      <c r="C46" s="104">
        <f t="shared" ca="1" si="1"/>
        <v>46495</v>
      </c>
      <c r="D46" s="123">
        <f t="shared" si="2"/>
        <v>9603.5461119186093</v>
      </c>
      <c r="E46" s="124">
        <f t="shared" si="3"/>
        <v>2381.1941194928663</v>
      </c>
      <c r="F46" s="151">
        <f t="shared" si="0"/>
        <v>11984.740231411475</v>
      </c>
      <c r="G46" s="151"/>
      <c r="H46" s="3"/>
      <c r="I46" s="3"/>
      <c r="J46" s="113" t="e">
        <f>Лист2!#REF!</f>
        <v>#REF!</v>
      </c>
      <c r="K46" s="113"/>
      <c r="L46" s="97"/>
      <c r="AC46" s="4"/>
    </row>
    <row r="47" spans="1:29" x14ac:dyDescent="0.2">
      <c r="A47" s="1">
        <v>22</v>
      </c>
      <c r="B47" s="101">
        <v>17</v>
      </c>
      <c r="C47" s="104">
        <f t="shared" ca="1" si="1"/>
        <v>46525</v>
      </c>
      <c r="D47" s="123">
        <f t="shared" si="2"/>
        <v>9842.8344692072496</v>
      </c>
      <c r="E47" s="124">
        <f t="shared" si="3"/>
        <v>2141.9057622042278</v>
      </c>
      <c r="F47" s="151">
        <f t="shared" si="0"/>
        <v>11984.740231411477</v>
      </c>
      <c r="G47" s="151"/>
      <c r="H47" s="3"/>
      <c r="I47" s="3"/>
      <c r="J47" s="113"/>
      <c r="K47" s="113"/>
      <c r="L47" s="97"/>
      <c r="AC47" s="4"/>
    </row>
    <row r="48" spans="1:29" x14ac:dyDescent="0.2">
      <c r="A48" s="1">
        <v>22</v>
      </c>
      <c r="B48" s="101">
        <v>18</v>
      </c>
      <c r="C48" s="104">
        <f t="shared" ca="1" si="1"/>
        <v>46556</v>
      </c>
      <c r="D48" s="123">
        <f t="shared" si="2"/>
        <v>10088.085094731663</v>
      </c>
      <c r="E48" s="124">
        <f t="shared" si="3"/>
        <v>1896.6551366798137</v>
      </c>
      <c r="F48" s="151">
        <f t="shared" si="0"/>
        <v>11984.740231411477</v>
      </c>
      <c r="G48" s="151"/>
      <c r="H48" s="3"/>
      <c r="I48" s="3"/>
      <c r="J48" s="113"/>
      <c r="L48" s="97"/>
      <c r="AC48" s="4"/>
    </row>
    <row r="49" spans="1:29" x14ac:dyDescent="0.2">
      <c r="A49" s="1">
        <v>19</v>
      </c>
      <c r="B49" s="101">
        <v>19</v>
      </c>
      <c r="C49" s="104">
        <f t="shared" ca="1" si="1"/>
        <v>46586</v>
      </c>
      <c r="D49" s="123">
        <f t="shared" si="2"/>
        <v>10339.446548342059</v>
      </c>
      <c r="E49" s="124">
        <f t="shared" si="3"/>
        <v>1645.2936830694164</v>
      </c>
      <c r="F49" s="151">
        <f t="shared" si="0"/>
        <v>11984.740231411475</v>
      </c>
      <c r="G49" s="151"/>
      <c r="H49" s="3"/>
      <c r="I49" s="3"/>
      <c r="J49" s="113"/>
      <c r="L49" s="97"/>
      <c r="AC49" s="4"/>
    </row>
    <row r="50" spans="1:29" x14ac:dyDescent="0.2">
      <c r="A50" s="1">
        <v>20</v>
      </c>
      <c r="B50" s="101">
        <v>20</v>
      </c>
      <c r="C50" s="104">
        <f t="shared" ca="1" si="1"/>
        <v>46617</v>
      </c>
      <c r="D50" s="123">
        <f t="shared" si="2"/>
        <v>10597.071091504915</v>
      </c>
      <c r="E50" s="124">
        <f t="shared" si="3"/>
        <v>1387.6691399065601</v>
      </c>
      <c r="F50" s="151">
        <f t="shared" si="0"/>
        <v>11984.740231411475</v>
      </c>
      <c r="G50" s="151"/>
      <c r="H50" s="3"/>
      <c r="I50" s="3"/>
      <c r="J50" s="113"/>
      <c r="L50" s="97"/>
      <c r="AC50" s="4"/>
    </row>
    <row r="51" spans="1:29" x14ac:dyDescent="0.2">
      <c r="A51" s="49">
        <v>21</v>
      </c>
      <c r="B51" s="101">
        <v>21</v>
      </c>
      <c r="C51" s="104">
        <f t="shared" ca="1" si="1"/>
        <v>46648</v>
      </c>
      <c r="D51" s="123">
        <f t="shared" si="2"/>
        <v>10861.114779534912</v>
      </c>
      <c r="E51" s="124">
        <f t="shared" si="3"/>
        <v>1123.6254518765627</v>
      </c>
      <c r="F51" s="151">
        <f t="shared" si="0"/>
        <v>11984.740231411473</v>
      </c>
      <c r="G51" s="151"/>
      <c r="H51" s="3"/>
      <c r="I51" s="3"/>
      <c r="J51" s="113"/>
      <c r="L51" s="97"/>
      <c r="AC51" s="4"/>
    </row>
    <row r="52" spans="1:29" x14ac:dyDescent="0.2">
      <c r="A52" s="49">
        <v>22</v>
      </c>
      <c r="B52" s="101">
        <v>22</v>
      </c>
      <c r="C52" s="104">
        <f t="shared" ca="1" si="1"/>
        <v>46678</v>
      </c>
      <c r="D52" s="123">
        <f t="shared" si="2"/>
        <v>11131.73755612499</v>
      </c>
      <c r="E52" s="124">
        <f t="shared" si="3"/>
        <v>853.0026752864843</v>
      </c>
      <c r="F52" s="151">
        <f t="shared" si="0"/>
        <v>11984.740231411475</v>
      </c>
      <c r="G52" s="151"/>
      <c r="H52" s="3"/>
      <c r="I52" s="3"/>
      <c r="J52" s="4"/>
      <c r="L52" s="97"/>
      <c r="AC52" s="4"/>
    </row>
    <row r="53" spans="1:29" x14ac:dyDescent="0.2">
      <c r="A53" s="49">
        <v>25</v>
      </c>
      <c r="B53" s="101">
        <v>23</v>
      </c>
      <c r="C53" s="104">
        <f t="shared" ca="1" si="1"/>
        <v>46709</v>
      </c>
      <c r="D53" s="123">
        <f t="shared" si="2"/>
        <v>11409.103350231773</v>
      </c>
      <c r="E53" s="124">
        <f t="shared" si="3"/>
        <v>575.63688117970332</v>
      </c>
      <c r="F53" s="151">
        <f t="shared" si="0"/>
        <v>11984.740231411477</v>
      </c>
      <c r="G53" s="151"/>
      <c r="H53" s="3"/>
      <c r="I53" s="3"/>
      <c r="J53" s="4"/>
      <c r="L53" s="97"/>
      <c r="AC53" s="4"/>
    </row>
    <row r="54" spans="1:29" x14ac:dyDescent="0.2">
      <c r="A54" s="49"/>
      <c r="B54" s="101">
        <v>24</v>
      </c>
      <c r="C54" s="104">
        <f t="shared" ca="1" si="1"/>
        <v>46739</v>
      </c>
      <c r="D54" s="123">
        <f t="shared" si="2"/>
        <v>11693.380175375049</v>
      </c>
      <c r="E54" s="124">
        <f t="shared" si="3"/>
        <v>291.36005603642832</v>
      </c>
      <c r="F54" s="151">
        <f t="shared" si="0"/>
        <v>11984.740231411477</v>
      </c>
      <c r="G54" s="151"/>
      <c r="H54" s="3"/>
      <c r="I54" s="3"/>
      <c r="J54" s="4"/>
      <c r="L54" s="97"/>
      <c r="AC54" s="4"/>
    </row>
    <row r="55" spans="1:29" x14ac:dyDescent="0.2">
      <c r="A55" s="49"/>
      <c r="B55" s="101">
        <v>25</v>
      </c>
      <c r="C55" s="104">
        <f t="shared" ca="1" si="1"/>
        <v>46770</v>
      </c>
      <c r="D55" s="123">
        <f t="shared" si="2"/>
        <v>0</v>
      </c>
      <c r="E55" s="124">
        <f t="shared" si="3"/>
        <v>0</v>
      </c>
      <c r="F55" s="151">
        <f t="shared" si="0"/>
        <v>0</v>
      </c>
      <c r="G55" s="151"/>
      <c r="H55" s="3"/>
      <c r="I55" s="3"/>
      <c r="J55" s="4"/>
      <c r="L55" s="97"/>
      <c r="AC55" s="4"/>
    </row>
    <row r="56" spans="1:29" x14ac:dyDescent="0.2">
      <c r="A56" s="49"/>
      <c r="B56" s="101">
        <v>26</v>
      </c>
      <c r="C56" s="104">
        <f t="shared" ca="1" si="1"/>
        <v>46801</v>
      </c>
      <c r="D56" s="123">
        <f t="shared" si="2"/>
        <v>0</v>
      </c>
      <c r="E56" s="124">
        <f t="shared" si="3"/>
        <v>0</v>
      </c>
      <c r="F56" s="151">
        <f t="shared" si="0"/>
        <v>0</v>
      </c>
      <c r="G56" s="151"/>
      <c r="H56" s="3"/>
      <c r="I56" s="3"/>
      <c r="J56" s="4"/>
      <c r="L56" s="97"/>
      <c r="AC56" s="4"/>
    </row>
    <row r="57" spans="1:29" x14ac:dyDescent="0.2">
      <c r="A57" s="49"/>
      <c r="B57" s="101">
        <v>27</v>
      </c>
      <c r="C57" s="104">
        <f t="shared" ca="1" si="1"/>
        <v>46830</v>
      </c>
      <c r="D57" s="123">
        <f t="shared" si="2"/>
        <v>0</v>
      </c>
      <c r="E57" s="124">
        <f t="shared" si="3"/>
        <v>0</v>
      </c>
      <c r="F57" s="151">
        <f t="shared" si="0"/>
        <v>0</v>
      </c>
      <c r="G57" s="151"/>
      <c r="H57" s="3"/>
      <c r="I57" s="3"/>
      <c r="J57" s="4"/>
      <c r="L57" s="97"/>
      <c r="AC57" s="4"/>
    </row>
    <row r="58" spans="1:29" x14ac:dyDescent="0.2">
      <c r="A58" s="49"/>
      <c r="B58" s="101">
        <v>28</v>
      </c>
      <c r="C58" s="104">
        <f t="shared" ca="1" si="1"/>
        <v>46861</v>
      </c>
      <c r="D58" s="123">
        <f t="shared" si="2"/>
        <v>0</v>
      </c>
      <c r="E58" s="124">
        <f t="shared" si="3"/>
        <v>0</v>
      </c>
      <c r="F58" s="151">
        <f t="shared" si="0"/>
        <v>0</v>
      </c>
      <c r="G58" s="151"/>
      <c r="H58" s="3"/>
      <c r="I58" s="3"/>
      <c r="J58" s="4"/>
      <c r="L58" s="97"/>
      <c r="AC58" s="4"/>
    </row>
    <row r="59" spans="1:29" x14ac:dyDescent="0.2">
      <c r="A59" s="49"/>
      <c r="B59" s="101">
        <v>29</v>
      </c>
      <c r="C59" s="104">
        <f t="shared" ca="1" si="1"/>
        <v>46891</v>
      </c>
      <c r="D59" s="123">
        <f t="shared" si="2"/>
        <v>0</v>
      </c>
      <c r="E59" s="124">
        <f t="shared" si="3"/>
        <v>0</v>
      </c>
      <c r="F59" s="151">
        <f t="shared" si="0"/>
        <v>0</v>
      </c>
      <c r="G59" s="151"/>
      <c r="H59" s="3"/>
      <c r="I59" s="3"/>
      <c r="J59" s="4"/>
      <c r="L59" s="97"/>
      <c r="AC59" s="4"/>
    </row>
    <row r="60" spans="1:29" x14ac:dyDescent="0.2">
      <c r="A60" s="49">
        <v>25</v>
      </c>
      <c r="B60" s="101">
        <v>30</v>
      </c>
      <c r="C60" s="104">
        <f t="shared" ca="1" si="1"/>
        <v>46922</v>
      </c>
      <c r="D60" s="123">
        <f t="shared" si="2"/>
        <v>0</v>
      </c>
      <c r="E60" s="124">
        <f t="shared" si="3"/>
        <v>0</v>
      </c>
      <c r="F60" s="151">
        <f t="shared" si="0"/>
        <v>0</v>
      </c>
      <c r="G60" s="151"/>
      <c r="H60" s="106"/>
      <c r="I60" s="106"/>
      <c r="J60" s="4"/>
      <c r="L60" s="97"/>
      <c r="AC60" s="4"/>
    </row>
    <row r="61" spans="1:29" x14ac:dyDescent="0.2">
      <c r="A61" s="49"/>
      <c r="B61" s="101">
        <v>31</v>
      </c>
      <c r="C61" s="104">
        <f t="shared" ca="1" si="1"/>
        <v>46952</v>
      </c>
      <c r="D61" s="123">
        <f t="shared" si="2"/>
        <v>0</v>
      </c>
      <c r="E61" s="124">
        <f t="shared" si="3"/>
        <v>0</v>
      </c>
      <c r="F61" s="151">
        <f t="shared" si="0"/>
        <v>0</v>
      </c>
      <c r="G61" s="151"/>
      <c r="H61" s="106"/>
      <c r="I61" s="106"/>
      <c r="J61" s="4"/>
      <c r="L61" s="97"/>
      <c r="AC61" s="4"/>
    </row>
    <row r="62" spans="1:29" x14ac:dyDescent="0.2">
      <c r="A62" s="49"/>
      <c r="B62" s="101">
        <v>32</v>
      </c>
      <c r="C62" s="104">
        <f t="shared" ca="1" si="1"/>
        <v>46983</v>
      </c>
      <c r="D62" s="123">
        <f t="shared" si="2"/>
        <v>0</v>
      </c>
      <c r="E62" s="124">
        <f t="shared" si="3"/>
        <v>0</v>
      </c>
      <c r="F62" s="151">
        <f t="shared" si="0"/>
        <v>0</v>
      </c>
      <c r="G62" s="151"/>
      <c r="H62" s="106"/>
      <c r="I62" s="106"/>
      <c r="J62" s="4"/>
      <c r="L62" s="97"/>
      <c r="AC62" s="4"/>
    </row>
    <row r="63" spans="1:29" x14ac:dyDescent="0.2">
      <c r="A63" s="49"/>
      <c r="B63" s="101">
        <v>33</v>
      </c>
      <c r="C63" s="104">
        <f t="shared" ca="1" si="1"/>
        <v>47014</v>
      </c>
      <c r="D63" s="123">
        <f t="shared" si="2"/>
        <v>0</v>
      </c>
      <c r="E63" s="124">
        <f t="shared" si="3"/>
        <v>0</v>
      </c>
      <c r="F63" s="151">
        <f t="shared" ref="F63:F114" si="4">SUM(D63:E63)</f>
        <v>0</v>
      </c>
      <c r="G63" s="151"/>
      <c r="H63" s="106"/>
      <c r="I63" s="106"/>
      <c r="J63" s="4"/>
      <c r="L63" s="97"/>
      <c r="AC63" s="4"/>
    </row>
    <row r="64" spans="1:29" x14ac:dyDescent="0.2">
      <c r="A64" s="49"/>
      <c r="B64" s="101">
        <v>34</v>
      </c>
      <c r="C64" s="104">
        <f t="shared" ca="1" si="1"/>
        <v>47044</v>
      </c>
      <c r="D64" s="123">
        <f t="shared" si="2"/>
        <v>0</v>
      </c>
      <c r="E64" s="124">
        <f t="shared" si="3"/>
        <v>0</v>
      </c>
      <c r="F64" s="151">
        <f t="shared" si="4"/>
        <v>0</v>
      </c>
      <c r="G64" s="151"/>
      <c r="H64" s="106"/>
      <c r="I64" s="106"/>
      <c r="J64" s="4"/>
      <c r="L64" s="97"/>
      <c r="AC64" s="4"/>
    </row>
    <row r="65" spans="1:29" x14ac:dyDescent="0.2">
      <c r="A65" s="49"/>
      <c r="B65" s="101">
        <v>35</v>
      </c>
      <c r="C65" s="104">
        <f t="shared" ca="1" si="1"/>
        <v>47075</v>
      </c>
      <c r="D65" s="123">
        <f t="shared" si="2"/>
        <v>0</v>
      </c>
      <c r="E65" s="124">
        <f t="shared" si="3"/>
        <v>0</v>
      </c>
      <c r="F65" s="151">
        <f t="shared" si="4"/>
        <v>0</v>
      </c>
      <c r="G65" s="151"/>
      <c r="H65" s="106"/>
      <c r="I65" s="106"/>
      <c r="J65" s="4"/>
      <c r="L65" s="97"/>
      <c r="AC65" s="4"/>
    </row>
    <row r="66" spans="1:29" x14ac:dyDescent="0.2">
      <c r="A66" s="49"/>
      <c r="B66" s="101">
        <v>36</v>
      </c>
      <c r="C66" s="104">
        <f t="shared" ca="1" si="1"/>
        <v>47105</v>
      </c>
      <c r="D66" s="123">
        <f t="shared" si="2"/>
        <v>0</v>
      </c>
      <c r="E66" s="124">
        <f t="shared" si="3"/>
        <v>0</v>
      </c>
      <c r="F66" s="151">
        <f t="shared" si="4"/>
        <v>0</v>
      </c>
      <c r="G66" s="151"/>
      <c r="H66" s="106"/>
      <c r="I66" s="106"/>
      <c r="J66" s="4"/>
      <c r="L66" s="97"/>
      <c r="AC66" s="4"/>
    </row>
    <row r="67" spans="1:29" x14ac:dyDescent="0.2">
      <c r="A67" s="49"/>
      <c r="B67" s="101">
        <v>37</v>
      </c>
      <c r="C67" s="104">
        <f t="shared" ca="1" si="1"/>
        <v>47136</v>
      </c>
      <c r="D67" s="123">
        <f t="shared" si="2"/>
        <v>0</v>
      </c>
      <c r="E67" s="124">
        <f t="shared" si="3"/>
        <v>0</v>
      </c>
      <c r="F67" s="151">
        <f t="shared" si="4"/>
        <v>0</v>
      </c>
      <c r="G67" s="151"/>
      <c r="H67" s="106"/>
      <c r="I67" s="106"/>
      <c r="J67" s="4"/>
      <c r="L67" s="97"/>
      <c r="AC67" s="4"/>
    </row>
    <row r="68" spans="1:29" x14ac:dyDescent="0.2">
      <c r="A68" s="49"/>
      <c r="B68" s="101">
        <v>38</v>
      </c>
      <c r="C68" s="104">
        <f t="shared" ca="1" si="1"/>
        <v>47167</v>
      </c>
      <c r="D68" s="123">
        <f t="shared" si="2"/>
        <v>0</v>
      </c>
      <c r="E68" s="124">
        <f t="shared" si="3"/>
        <v>0</v>
      </c>
      <c r="F68" s="151">
        <f t="shared" si="4"/>
        <v>0</v>
      </c>
      <c r="G68" s="151"/>
      <c r="H68" s="106"/>
      <c r="I68" s="106"/>
      <c r="J68" s="4"/>
      <c r="L68" s="97"/>
      <c r="AC68" s="4"/>
    </row>
    <row r="69" spans="1:29" x14ac:dyDescent="0.2">
      <c r="A69" s="49"/>
      <c r="B69" s="101">
        <v>39</v>
      </c>
      <c r="C69" s="104">
        <f t="shared" ca="1" si="1"/>
        <v>47195</v>
      </c>
      <c r="D69" s="123">
        <f t="shared" si="2"/>
        <v>0</v>
      </c>
      <c r="E69" s="124">
        <f t="shared" si="3"/>
        <v>0</v>
      </c>
      <c r="F69" s="151">
        <f t="shared" si="4"/>
        <v>0</v>
      </c>
      <c r="G69" s="151"/>
      <c r="H69" s="106"/>
      <c r="I69" s="106"/>
      <c r="J69" s="4"/>
      <c r="L69" s="97"/>
      <c r="AC69" s="4"/>
    </row>
    <row r="70" spans="1:29" x14ac:dyDescent="0.2">
      <c r="A70" s="49"/>
      <c r="B70" s="101">
        <v>40</v>
      </c>
      <c r="C70" s="104">
        <f t="shared" ca="1" si="1"/>
        <v>47226</v>
      </c>
      <c r="D70" s="123">
        <f t="shared" si="2"/>
        <v>0</v>
      </c>
      <c r="E70" s="124">
        <f t="shared" si="3"/>
        <v>0</v>
      </c>
      <c r="F70" s="151">
        <f t="shared" si="4"/>
        <v>0</v>
      </c>
      <c r="G70" s="151"/>
      <c r="H70" s="106"/>
      <c r="I70" s="106"/>
      <c r="J70" s="4"/>
      <c r="L70" s="97"/>
      <c r="AC70" s="4"/>
    </row>
    <row r="71" spans="1:29" x14ac:dyDescent="0.2">
      <c r="A71" s="49"/>
      <c r="B71" s="101">
        <v>41</v>
      </c>
      <c r="C71" s="104">
        <f t="shared" ca="1" si="1"/>
        <v>47256</v>
      </c>
      <c r="D71" s="123">
        <f t="shared" si="2"/>
        <v>0</v>
      </c>
      <c r="E71" s="124">
        <f t="shared" si="3"/>
        <v>0</v>
      </c>
      <c r="F71" s="151">
        <f t="shared" si="4"/>
        <v>0</v>
      </c>
      <c r="G71" s="151"/>
      <c r="H71" s="106"/>
      <c r="I71" s="106"/>
      <c r="J71" s="4"/>
      <c r="L71" s="97"/>
      <c r="AC71" s="4"/>
    </row>
    <row r="72" spans="1:29" x14ac:dyDescent="0.2">
      <c r="A72" s="49"/>
      <c r="B72" s="101">
        <v>42</v>
      </c>
      <c r="C72" s="104">
        <f t="shared" ca="1" si="1"/>
        <v>47287</v>
      </c>
      <c r="D72" s="123">
        <f t="shared" si="2"/>
        <v>0</v>
      </c>
      <c r="E72" s="124">
        <f t="shared" si="3"/>
        <v>0</v>
      </c>
      <c r="F72" s="151">
        <f t="shared" si="4"/>
        <v>0</v>
      </c>
      <c r="G72" s="151"/>
      <c r="H72" s="106"/>
      <c r="I72" s="106"/>
      <c r="J72" s="4"/>
      <c r="L72" s="97"/>
      <c r="AC72" s="4"/>
    </row>
    <row r="73" spans="1:29" x14ac:dyDescent="0.2">
      <c r="A73" s="49"/>
      <c r="B73" s="101">
        <v>43</v>
      </c>
      <c r="C73" s="104">
        <f t="shared" ca="1" si="1"/>
        <v>47317</v>
      </c>
      <c r="D73" s="123">
        <f t="shared" si="2"/>
        <v>0</v>
      </c>
      <c r="E73" s="124">
        <f t="shared" si="3"/>
        <v>0</v>
      </c>
      <c r="F73" s="151">
        <f t="shared" si="4"/>
        <v>0</v>
      </c>
      <c r="G73" s="151"/>
      <c r="H73" s="106"/>
      <c r="I73" s="106"/>
      <c r="J73" s="4"/>
      <c r="L73" s="97"/>
      <c r="AC73" s="4"/>
    </row>
    <row r="74" spans="1:29" x14ac:dyDescent="0.2">
      <c r="A74" s="49"/>
      <c r="B74" s="101">
        <v>44</v>
      </c>
      <c r="C74" s="104">
        <f t="shared" ca="1" si="1"/>
        <v>47348</v>
      </c>
      <c r="D74" s="123">
        <f t="shared" si="2"/>
        <v>0</v>
      </c>
      <c r="E74" s="124">
        <f t="shared" si="3"/>
        <v>0</v>
      </c>
      <c r="F74" s="151">
        <f t="shared" si="4"/>
        <v>0</v>
      </c>
      <c r="G74" s="151"/>
      <c r="H74" s="106"/>
      <c r="I74" s="106"/>
      <c r="J74" s="4"/>
      <c r="L74" s="97"/>
      <c r="AC74" s="4"/>
    </row>
    <row r="75" spans="1:29" x14ac:dyDescent="0.2">
      <c r="A75" s="49"/>
      <c r="B75" s="101">
        <v>45</v>
      </c>
      <c r="C75" s="104">
        <f t="shared" ca="1" si="1"/>
        <v>47379</v>
      </c>
      <c r="D75" s="123">
        <f t="shared" si="2"/>
        <v>0</v>
      </c>
      <c r="E75" s="124">
        <f t="shared" si="3"/>
        <v>0</v>
      </c>
      <c r="F75" s="151">
        <f t="shared" si="4"/>
        <v>0</v>
      </c>
      <c r="G75" s="151"/>
      <c r="H75" s="106"/>
      <c r="I75" s="106"/>
      <c r="J75" s="4"/>
      <c r="L75" s="97"/>
      <c r="AC75" s="4"/>
    </row>
    <row r="76" spans="1:29" x14ac:dyDescent="0.2">
      <c r="A76" s="49"/>
      <c r="B76" s="101">
        <v>46</v>
      </c>
      <c r="C76" s="104">
        <f t="shared" ca="1" si="1"/>
        <v>47409</v>
      </c>
      <c r="D76" s="123">
        <f t="shared" si="2"/>
        <v>0</v>
      </c>
      <c r="E76" s="124">
        <f t="shared" si="3"/>
        <v>0</v>
      </c>
      <c r="F76" s="151">
        <f t="shared" ref="F76:F99" si="5">SUM(D76:E76)</f>
        <v>0</v>
      </c>
      <c r="G76" s="151"/>
      <c r="H76" s="106"/>
      <c r="I76" s="106"/>
      <c r="J76" s="4"/>
      <c r="L76" s="97"/>
      <c r="AC76" s="4"/>
    </row>
    <row r="77" spans="1:29" x14ac:dyDescent="0.2">
      <c r="A77" s="49"/>
      <c r="B77" s="101">
        <v>47</v>
      </c>
      <c r="C77" s="104">
        <f t="shared" ca="1" si="1"/>
        <v>47440</v>
      </c>
      <c r="D77" s="123">
        <f t="shared" si="2"/>
        <v>0</v>
      </c>
      <c r="E77" s="124">
        <f t="shared" si="3"/>
        <v>0</v>
      </c>
      <c r="F77" s="151">
        <f t="shared" si="5"/>
        <v>0</v>
      </c>
      <c r="G77" s="151"/>
      <c r="H77" s="106"/>
      <c r="I77" s="106"/>
      <c r="J77" s="4"/>
      <c r="L77" s="97"/>
      <c r="AC77" s="4"/>
    </row>
    <row r="78" spans="1:29" x14ac:dyDescent="0.2">
      <c r="A78" s="49"/>
      <c r="B78" s="101">
        <v>48</v>
      </c>
      <c r="C78" s="104">
        <f t="shared" ca="1" si="1"/>
        <v>47470</v>
      </c>
      <c r="D78" s="123">
        <f t="shared" si="2"/>
        <v>0</v>
      </c>
      <c r="E78" s="124">
        <f t="shared" si="3"/>
        <v>0</v>
      </c>
      <c r="F78" s="151">
        <f t="shared" si="5"/>
        <v>0</v>
      </c>
      <c r="G78" s="151"/>
      <c r="H78" s="106"/>
      <c r="I78" s="106"/>
      <c r="J78" s="4"/>
      <c r="L78" s="97"/>
      <c r="AC78" s="4"/>
    </row>
    <row r="79" spans="1:29" x14ac:dyDescent="0.2">
      <c r="A79" s="49"/>
      <c r="B79" s="101">
        <v>49</v>
      </c>
      <c r="C79" s="104">
        <f t="shared" ca="1" si="1"/>
        <v>47501</v>
      </c>
      <c r="D79" s="123">
        <f t="shared" si="2"/>
        <v>0</v>
      </c>
      <c r="E79" s="124">
        <f t="shared" si="3"/>
        <v>0</v>
      </c>
      <c r="F79" s="151">
        <f t="shared" si="5"/>
        <v>0</v>
      </c>
      <c r="G79" s="151"/>
      <c r="H79" s="106"/>
      <c r="I79" s="106"/>
      <c r="J79" s="4"/>
      <c r="L79" s="97"/>
      <c r="AC79" s="4"/>
    </row>
    <row r="80" spans="1:29" x14ac:dyDescent="0.2">
      <c r="A80" s="49"/>
      <c r="B80" s="101">
        <v>50</v>
      </c>
      <c r="C80" s="104">
        <f t="shared" ca="1" si="1"/>
        <v>47532</v>
      </c>
      <c r="D80" s="123">
        <f t="shared" si="2"/>
        <v>0</v>
      </c>
      <c r="E80" s="124">
        <f t="shared" si="3"/>
        <v>0</v>
      </c>
      <c r="F80" s="151">
        <f t="shared" si="5"/>
        <v>0</v>
      </c>
      <c r="G80" s="151"/>
      <c r="H80" s="106"/>
      <c r="I80" s="106"/>
      <c r="J80" s="4"/>
      <c r="L80" s="97"/>
      <c r="AC80" s="4"/>
    </row>
    <row r="81" spans="1:29" x14ac:dyDescent="0.2">
      <c r="A81" s="49"/>
      <c r="B81" s="101">
        <v>51</v>
      </c>
      <c r="C81" s="104">
        <f t="shared" ca="1" si="1"/>
        <v>47560</v>
      </c>
      <c r="D81" s="123">
        <f t="shared" si="2"/>
        <v>0</v>
      </c>
      <c r="E81" s="124">
        <f t="shared" si="3"/>
        <v>0</v>
      </c>
      <c r="F81" s="151">
        <f t="shared" si="5"/>
        <v>0</v>
      </c>
      <c r="G81" s="151"/>
      <c r="H81" s="106"/>
      <c r="I81" s="106"/>
      <c r="J81" s="4"/>
      <c r="L81" s="97"/>
      <c r="AC81" s="4"/>
    </row>
    <row r="82" spans="1:29" x14ac:dyDescent="0.2">
      <c r="A82" s="49"/>
      <c r="B82" s="101">
        <v>52</v>
      </c>
      <c r="C82" s="104">
        <f t="shared" ca="1" si="1"/>
        <v>47591</v>
      </c>
      <c r="D82" s="123">
        <f t="shared" si="2"/>
        <v>0</v>
      </c>
      <c r="E82" s="124">
        <f t="shared" si="3"/>
        <v>0</v>
      </c>
      <c r="F82" s="151">
        <f t="shared" si="5"/>
        <v>0</v>
      </c>
      <c r="G82" s="151"/>
      <c r="H82" s="106"/>
      <c r="I82" s="106"/>
      <c r="J82" s="4"/>
      <c r="L82" s="97"/>
      <c r="AC82" s="4"/>
    </row>
    <row r="83" spans="1:29" x14ac:dyDescent="0.2">
      <c r="A83" s="49"/>
      <c r="B83" s="101">
        <v>53</v>
      </c>
      <c r="C83" s="104">
        <f t="shared" ca="1" si="1"/>
        <v>47621</v>
      </c>
      <c r="D83" s="123">
        <f t="shared" si="2"/>
        <v>0</v>
      </c>
      <c r="E83" s="124">
        <f t="shared" si="3"/>
        <v>0</v>
      </c>
      <c r="F83" s="151">
        <f t="shared" si="5"/>
        <v>0</v>
      </c>
      <c r="G83" s="151"/>
      <c r="H83" s="106"/>
      <c r="I83" s="106"/>
      <c r="J83" s="4"/>
      <c r="L83" s="97"/>
      <c r="AC83" s="4"/>
    </row>
    <row r="84" spans="1:29" x14ac:dyDescent="0.2">
      <c r="A84" s="49"/>
      <c r="B84" s="101">
        <v>54</v>
      </c>
      <c r="C84" s="104">
        <f t="shared" ca="1" si="1"/>
        <v>47652</v>
      </c>
      <c r="D84" s="123">
        <f t="shared" si="2"/>
        <v>0</v>
      </c>
      <c r="E84" s="124">
        <f t="shared" si="3"/>
        <v>0</v>
      </c>
      <c r="F84" s="151">
        <f t="shared" si="5"/>
        <v>0</v>
      </c>
      <c r="G84" s="151"/>
      <c r="H84" s="106"/>
      <c r="I84" s="106"/>
      <c r="J84" s="4"/>
      <c r="L84" s="97"/>
      <c r="AC84" s="4"/>
    </row>
    <row r="85" spans="1:29" x14ac:dyDescent="0.2">
      <c r="A85" s="49"/>
      <c r="B85" s="101">
        <v>55</v>
      </c>
      <c r="C85" s="104">
        <f t="shared" ca="1" si="1"/>
        <v>47682</v>
      </c>
      <c r="D85" s="123">
        <f t="shared" si="2"/>
        <v>0</v>
      </c>
      <c r="E85" s="124">
        <f t="shared" si="3"/>
        <v>0</v>
      </c>
      <c r="F85" s="151">
        <f t="shared" si="5"/>
        <v>0</v>
      </c>
      <c r="G85" s="151"/>
      <c r="H85" s="106"/>
      <c r="I85" s="106"/>
      <c r="J85" s="4"/>
      <c r="L85" s="97"/>
      <c r="AC85" s="4"/>
    </row>
    <row r="86" spans="1:29" x14ac:dyDescent="0.2">
      <c r="A86" s="49"/>
      <c r="B86" s="101">
        <v>56</v>
      </c>
      <c r="C86" s="104">
        <f t="shared" ca="1" si="1"/>
        <v>47713</v>
      </c>
      <c r="D86" s="123">
        <f t="shared" si="2"/>
        <v>0</v>
      </c>
      <c r="E86" s="124">
        <f t="shared" si="3"/>
        <v>0</v>
      </c>
      <c r="F86" s="151">
        <f t="shared" si="5"/>
        <v>0</v>
      </c>
      <c r="G86" s="151"/>
      <c r="H86" s="106"/>
      <c r="I86" s="106"/>
      <c r="J86" s="4"/>
      <c r="L86" s="97"/>
      <c r="AC86" s="4"/>
    </row>
    <row r="87" spans="1:29" x14ac:dyDescent="0.2">
      <c r="A87" s="49"/>
      <c r="B87" s="101">
        <v>57</v>
      </c>
      <c r="C87" s="104">
        <f t="shared" ca="1" si="1"/>
        <v>47744</v>
      </c>
      <c r="D87" s="123">
        <f t="shared" si="2"/>
        <v>0</v>
      </c>
      <c r="E87" s="124">
        <f t="shared" si="3"/>
        <v>0</v>
      </c>
      <c r="F87" s="151">
        <f t="shared" si="5"/>
        <v>0</v>
      </c>
      <c r="G87" s="151"/>
      <c r="H87" s="106"/>
      <c r="I87" s="106"/>
      <c r="J87" s="4"/>
      <c r="L87" s="97"/>
      <c r="AC87" s="4"/>
    </row>
    <row r="88" spans="1:29" x14ac:dyDescent="0.2">
      <c r="A88" s="49"/>
      <c r="B88" s="101">
        <v>58</v>
      </c>
      <c r="C88" s="104">
        <f t="shared" ca="1" si="1"/>
        <v>47774</v>
      </c>
      <c r="D88" s="123">
        <f t="shared" si="2"/>
        <v>0</v>
      </c>
      <c r="E88" s="124">
        <f t="shared" si="3"/>
        <v>0</v>
      </c>
      <c r="F88" s="151">
        <f t="shared" si="5"/>
        <v>0</v>
      </c>
      <c r="G88" s="151"/>
      <c r="H88" s="106"/>
      <c r="I88" s="106"/>
      <c r="J88" s="4"/>
      <c r="L88" s="97"/>
      <c r="AC88" s="4"/>
    </row>
    <row r="89" spans="1:29" x14ac:dyDescent="0.2">
      <c r="A89" s="49"/>
      <c r="B89" s="101">
        <v>59</v>
      </c>
      <c r="C89" s="104">
        <f t="shared" ca="1" si="1"/>
        <v>47805</v>
      </c>
      <c r="D89" s="123">
        <f t="shared" si="2"/>
        <v>0</v>
      </c>
      <c r="E89" s="124">
        <f t="shared" si="3"/>
        <v>0</v>
      </c>
      <c r="F89" s="151">
        <f t="shared" si="5"/>
        <v>0</v>
      </c>
      <c r="G89" s="151"/>
      <c r="H89" s="106"/>
      <c r="I89" s="106"/>
      <c r="J89" s="4"/>
      <c r="L89" s="97"/>
      <c r="AC89" s="4"/>
    </row>
    <row r="90" spans="1:29" x14ac:dyDescent="0.2">
      <c r="A90" s="49"/>
      <c r="B90" s="101">
        <v>60</v>
      </c>
      <c r="C90" s="104">
        <f t="shared" ca="1" si="1"/>
        <v>47835</v>
      </c>
      <c r="D90" s="123">
        <f t="shared" si="2"/>
        <v>0</v>
      </c>
      <c r="E90" s="124">
        <f t="shared" si="3"/>
        <v>0</v>
      </c>
      <c r="F90" s="151">
        <f t="shared" si="5"/>
        <v>0</v>
      </c>
      <c r="G90" s="151"/>
      <c r="H90" s="106"/>
      <c r="I90" s="106"/>
      <c r="J90" s="4"/>
      <c r="L90" s="97"/>
      <c r="AC90" s="4"/>
    </row>
    <row r="91" spans="1:29" x14ac:dyDescent="0.2">
      <c r="A91" s="49"/>
      <c r="B91" s="101">
        <v>61</v>
      </c>
      <c r="C91" s="104">
        <f t="shared" ca="1" si="1"/>
        <v>47866</v>
      </c>
      <c r="D91" s="123">
        <f t="shared" si="2"/>
        <v>0</v>
      </c>
      <c r="E91" s="124">
        <f t="shared" si="3"/>
        <v>0</v>
      </c>
      <c r="F91" s="151">
        <f t="shared" si="5"/>
        <v>0</v>
      </c>
      <c r="G91" s="151"/>
      <c r="H91" s="106"/>
      <c r="I91" s="106"/>
      <c r="J91" s="4"/>
      <c r="L91" s="97"/>
      <c r="AC91" s="4"/>
    </row>
    <row r="92" spans="1:29" x14ac:dyDescent="0.2">
      <c r="A92" s="49"/>
      <c r="B92" s="101">
        <v>62</v>
      </c>
      <c r="C92" s="104">
        <f t="shared" ca="1" si="1"/>
        <v>47897</v>
      </c>
      <c r="D92" s="123">
        <f t="shared" si="2"/>
        <v>0</v>
      </c>
      <c r="E92" s="124">
        <f t="shared" si="3"/>
        <v>0</v>
      </c>
      <c r="F92" s="151">
        <f t="shared" si="5"/>
        <v>0</v>
      </c>
      <c r="G92" s="151"/>
      <c r="H92" s="106"/>
      <c r="I92" s="106"/>
      <c r="J92" s="4"/>
      <c r="L92" s="97"/>
      <c r="AC92" s="4"/>
    </row>
    <row r="93" spans="1:29" x14ac:dyDescent="0.2">
      <c r="A93" s="49"/>
      <c r="B93" s="101">
        <v>63</v>
      </c>
      <c r="C93" s="104">
        <f t="shared" ca="1" si="1"/>
        <v>47925</v>
      </c>
      <c r="D93" s="123">
        <f t="shared" si="2"/>
        <v>0</v>
      </c>
      <c r="E93" s="124">
        <f t="shared" si="3"/>
        <v>0</v>
      </c>
      <c r="F93" s="151">
        <f t="shared" si="5"/>
        <v>0</v>
      </c>
      <c r="G93" s="151"/>
      <c r="H93" s="106"/>
      <c r="I93" s="106"/>
      <c r="J93" s="4"/>
      <c r="L93" s="97"/>
      <c r="AC93" s="4"/>
    </row>
    <row r="94" spans="1:29" x14ac:dyDescent="0.2">
      <c r="A94" s="49"/>
      <c r="B94" s="101">
        <v>64</v>
      </c>
      <c r="C94" s="104">
        <f t="shared" ca="1" si="1"/>
        <v>47956</v>
      </c>
      <c r="D94" s="123">
        <f t="shared" si="2"/>
        <v>0</v>
      </c>
      <c r="E94" s="124">
        <f t="shared" si="3"/>
        <v>0</v>
      </c>
      <c r="F94" s="151">
        <f t="shared" si="5"/>
        <v>0</v>
      </c>
      <c r="G94" s="151"/>
      <c r="H94" s="106"/>
      <c r="I94" s="106"/>
      <c r="J94" s="4"/>
      <c r="L94" s="97"/>
      <c r="AC94" s="4"/>
    </row>
    <row r="95" spans="1:29" x14ac:dyDescent="0.2">
      <c r="A95" s="49"/>
      <c r="B95" s="101">
        <v>65</v>
      </c>
      <c r="C95" s="104">
        <f t="shared" ca="1" si="1"/>
        <v>47986</v>
      </c>
      <c r="D95" s="123">
        <f t="shared" si="2"/>
        <v>0</v>
      </c>
      <c r="E95" s="124">
        <f t="shared" si="3"/>
        <v>0</v>
      </c>
      <c r="F95" s="151">
        <f t="shared" si="5"/>
        <v>0</v>
      </c>
      <c r="G95" s="151"/>
      <c r="H95" s="106"/>
      <c r="I95" s="106"/>
      <c r="J95" s="4"/>
      <c r="L95" s="97"/>
      <c r="AC95" s="4"/>
    </row>
    <row r="96" spans="1:29" x14ac:dyDescent="0.2">
      <c r="A96" s="49"/>
      <c r="B96" s="101">
        <v>66</v>
      </c>
      <c r="C96" s="104">
        <f t="shared" ca="1" si="1"/>
        <v>48017</v>
      </c>
      <c r="D96" s="123">
        <f t="shared" si="2"/>
        <v>0</v>
      </c>
      <c r="E96" s="124">
        <f t="shared" si="3"/>
        <v>0</v>
      </c>
      <c r="F96" s="151">
        <f t="shared" si="5"/>
        <v>0</v>
      </c>
      <c r="G96" s="151"/>
      <c r="H96" s="106"/>
      <c r="I96" s="106"/>
      <c r="J96" s="4"/>
      <c r="L96" s="97"/>
      <c r="AC96" s="4"/>
    </row>
    <row r="97" spans="1:29" x14ac:dyDescent="0.2">
      <c r="A97" s="49"/>
      <c r="B97" s="101">
        <v>67</v>
      </c>
      <c r="C97" s="104">
        <f t="shared" ca="1" si="1"/>
        <v>48047</v>
      </c>
      <c r="D97" s="123">
        <f t="shared" si="2"/>
        <v>0</v>
      </c>
      <c r="E97" s="124">
        <f t="shared" si="3"/>
        <v>0</v>
      </c>
      <c r="F97" s="151">
        <f t="shared" si="5"/>
        <v>0</v>
      </c>
      <c r="G97" s="151"/>
      <c r="H97" s="106"/>
      <c r="I97" s="106"/>
      <c r="J97" s="4"/>
      <c r="L97" s="97"/>
      <c r="AC97" s="4"/>
    </row>
    <row r="98" spans="1:29" x14ac:dyDescent="0.2">
      <c r="A98" s="49"/>
      <c r="B98" s="101">
        <v>68</v>
      </c>
      <c r="C98" s="104">
        <f t="shared" ca="1" si="1"/>
        <v>48078</v>
      </c>
      <c r="D98" s="123">
        <f t="shared" si="2"/>
        <v>0</v>
      </c>
      <c r="E98" s="124">
        <f t="shared" si="3"/>
        <v>0</v>
      </c>
      <c r="F98" s="151">
        <f t="shared" si="5"/>
        <v>0</v>
      </c>
      <c r="G98" s="151"/>
      <c r="H98" s="106"/>
      <c r="I98" s="106"/>
      <c r="J98" s="4"/>
      <c r="L98" s="97"/>
      <c r="AC98" s="4"/>
    </row>
    <row r="99" spans="1:29" x14ac:dyDescent="0.2">
      <c r="A99" s="49"/>
      <c r="B99" s="101">
        <v>69</v>
      </c>
      <c r="C99" s="104">
        <f t="shared" ca="1" si="1"/>
        <v>48109</v>
      </c>
      <c r="D99" s="123">
        <f t="shared" si="2"/>
        <v>0</v>
      </c>
      <c r="E99" s="124">
        <f t="shared" si="3"/>
        <v>0</v>
      </c>
      <c r="F99" s="151">
        <f t="shared" si="5"/>
        <v>0</v>
      </c>
      <c r="G99" s="151"/>
      <c r="H99" s="106"/>
      <c r="I99" s="106"/>
      <c r="J99" s="4"/>
      <c r="L99" s="97"/>
      <c r="AC99" s="4"/>
    </row>
    <row r="100" spans="1:29" x14ac:dyDescent="0.2">
      <c r="A100" s="49"/>
      <c r="B100" s="101">
        <v>70</v>
      </c>
      <c r="C100" s="104">
        <f t="shared" ca="1" si="1"/>
        <v>48139</v>
      </c>
      <c r="D100" s="123">
        <f t="shared" ref="D100:D114" si="6">IFERROR(PPMT($F$11/12,(B100-4),($F$17-4),-$F$8),0)</f>
        <v>0</v>
      </c>
      <c r="E100" s="124">
        <f t="shared" ref="E100:E114" si="7">IFERROR(IPMT($F$11/12,B100-4,$F$17-4,-$F$8),0)</f>
        <v>0</v>
      </c>
      <c r="F100" s="151">
        <f t="shared" si="4"/>
        <v>0</v>
      </c>
      <c r="G100" s="151"/>
      <c r="H100" s="106"/>
      <c r="I100" s="106"/>
      <c r="J100" s="4"/>
      <c r="L100" s="97"/>
      <c r="AC100" s="4"/>
    </row>
    <row r="101" spans="1:29" x14ac:dyDescent="0.2">
      <c r="A101" s="49"/>
      <c r="B101" s="101">
        <v>71</v>
      </c>
      <c r="C101" s="104">
        <f t="shared" ca="1" si="1"/>
        <v>48170</v>
      </c>
      <c r="D101" s="123">
        <f t="shared" si="6"/>
        <v>0</v>
      </c>
      <c r="E101" s="124">
        <f t="shared" si="7"/>
        <v>0</v>
      </c>
      <c r="F101" s="151">
        <f t="shared" si="4"/>
        <v>0</v>
      </c>
      <c r="G101" s="151"/>
      <c r="H101" s="106"/>
      <c r="I101" s="106"/>
      <c r="J101" s="4"/>
      <c r="L101" s="97"/>
      <c r="AC101" s="4"/>
    </row>
    <row r="102" spans="1:29" x14ac:dyDescent="0.2">
      <c r="A102" s="49"/>
      <c r="B102" s="101">
        <v>72</v>
      </c>
      <c r="C102" s="104">
        <f t="shared" ca="1" si="1"/>
        <v>48200</v>
      </c>
      <c r="D102" s="123">
        <f t="shared" si="6"/>
        <v>0</v>
      </c>
      <c r="E102" s="124">
        <f t="shared" si="7"/>
        <v>0</v>
      </c>
      <c r="F102" s="151">
        <f t="shared" si="4"/>
        <v>0</v>
      </c>
      <c r="G102" s="151"/>
      <c r="H102" s="106"/>
      <c r="I102" s="106"/>
      <c r="J102" s="4"/>
      <c r="L102" s="97"/>
      <c r="AC102" s="4"/>
    </row>
    <row r="103" spans="1:29" x14ac:dyDescent="0.2">
      <c r="A103" s="49"/>
      <c r="B103" s="101">
        <v>73</v>
      </c>
      <c r="C103" s="104">
        <f t="shared" ca="1" si="1"/>
        <v>48231</v>
      </c>
      <c r="D103" s="123">
        <f t="shared" si="6"/>
        <v>0</v>
      </c>
      <c r="E103" s="124">
        <f t="shared" si="7"/>
        <v>0</v>
      </c>
      <c r="F103" s="151">
        <f t="shared" si="4"/>
        <v>0</v>
      </c>
      <c r="G103" s="151"/>
      <c r="H103" s="106"/>
      <c r="I103" s="106"/>
      <c r="J103" s="4"/>
      <c r="L103" s="97"/>
      <c r="AC103" s="4"/>
    </row>
    <row r="104" spans="1:29" x14ac:dyDescent="0.2">
      <c r="A104" s="49"/>
      <c r="B104" s="101">
        <v>74</v>
      </c>
      <c r="C104" s="104">
        <f t="shared" ca="1" si="1"/>
        <v>48262</v>
      </c>
      <c r="D104" s="123">
        <f t="shared" si="6"/>
        <v>0</v>
      </c>
      <c r="E104" s="124">
        <f t="shared" si="7"/>
        <v>0</v>
      </c>
      <c r="F104" s="151">
        <f t="shared" si="4"/>
        <v>0</v>
      </c>
      <c r="G104" s="151"/>
      <c r="H104" s="106"/>
      <c r="I104" s="106"/>
      <c r="J104" s="4"/>
      <c r="L104" s="97"/>
      <c r="AC104" s="4"/>
    </row>
    <row r="105" spans="1:29" x14ac:dyDescent="0.2">
      <c r="A105" s="49"/>
      <c r="B105" s="101">
        <v>75</v>
      </c>
      <c r="C105" s="104">
        <f t="shared" ca="1" si="1"/>
        <v>48291</v>
      </c>
      <c r="D105" s="123">
        <f t="shared" si="6"/>
        <v>0</v>
      </c>
      <c r="E105" s="124">
        <f t="shared" si="7"/>
        <v>0</v>
      </c>
      <c r="F105" s="151">
        <f t="shared" si="4"/>
        <v>0</v>
      </c>
      <c r="G105" s="151"/>
      <c r="H105" s="106"/>
      <c r="I105" s="106"/>
      <c r="J105" s="4"/>
      <c r="L105" s="97"/>
      <c r="AC105" s="4"/>
    </row>
    <row r="106" spans="1:29" x14ac:dyDescent="0.2">
      <c r="A106" s="49"/>
      <c r="B106" s="101">
        <v>76</v>
      </c>
      <c r="C106" s="104">
        <f t="shared" ca="1" si="1"/>
        <v>48322</v>
      </c>
      <c r="D106" s="123">
        <f t="shared" si="6"/>
        <v>0</v>
      </c>
      <c r="E106" s="124">
        <f t="shared" si="7"/>
        <v>0</v>
      </c>
      <c r="F106" s="151">
        <f t="shared" si="4"/>
        <v>0</v>
      </c>
      <c r="G106" s="151"/>
      <c r="H106" s="106"/>
      <c r="I106" s="106"/>
      <c r="J106" s="4"/>
      <c r="L106" s="97"/>
      <c r="AC106" s="4"/>
    </row>
    <row r="107" spans="1:29" x14ac:dyDescent="0.2">
      <c r="A107" s="49"/>
      <c r="B107" s="101">
        <v>77</v>
      </c>
      <c r="C107" s="104">
        <f t="shared" ca="1" si="1"/>
        <v>48352</v>
      </c>
      <c r="D107" s="123">
        <f t="shared" si="6"/>
        <v>0</v>
      </c>
      <c r="E107" s="124">
        <f t="shared" si="7"/>
        <v>0</v>
      </c>
      <c r="F107" s="151">
        <f t="shared" si="4"/>
        <v>0</v>
      </c>
      <c r="G107" s="151"/>
      <c r="H107" s="106"/>
      <c r="I107" s="106"/>
      <c r="J107" s="4"/>
      <c r="L107" s="97"/>
      <c r="AC107" s="4"/>
    </row>
    <row r="108" spans="1:29" x14ac:dyDescent="0.2">
      <c r="A108" s="49"/>
      <c r="B108" s="101">
        <v>78</v>
      </c>
      <c r="C108" s="104">
        <f t="shared" ca="1" si="1"/>
        <v>48383</v>
      </c>
      <c r="D108" s="123">
        <f t="shared" si="6"/>
        <v>0</v>
      </c>
      <c r="E108" s="124">
        <f t="shared" si="7"/>
        <v>0</v>
      </c>
      <c r="F108" s="151">
        <f t="shared" si="4"/>
        <v>0</v>
      </c>
      <c r="G108" s="151"/>
      <c r="H108" s="106"/>
      <c r="I108" s="106"/>
      <c r="J108" s="4"/>
      <c r="L108" s="97"/>
      <c r="AC108" s="4"/>
    </row>
    <row r="109" spans="1:29" x14ac:dyDescent="0.2">
      <c r="A109" s="49"/>
      <c r="B109" s="101">
        <v>79</v>
      </c>
      <c r="C109" s="104">
        <f t="shared" ca="1" si="1"/>
        <v>48413</v>
      </c>
      <c r="D109" s="123">
        <f t="shared" si="6"/>
        <v>0</v>
      </c>
      <c r="E109" s="124">
        <f t="shared" si="7"/>
        <v>0</v>
      </c>
      <c r="F109" s="151">
        <f t="shared" si="4"/>
        <v>0</v>
      </c>
      <c r="G109" s="151"/>
      <c r="H109" s="106"/>
      <c r="I109" s="106"/>
      <c r="J109" s="4"/>
      <c r="L109" s="97"/>
      <c r="AC109" s="4"/>
    </row>
    <row r="110" spans="1:29" x14ac:dyDescent="0.2">
      <c r="A110" s="49"/>
      <c r="B110" s="101">
        <v>80</v>
      </c>
      <c r="C110" s="104">
        <f t="shared" ca="1" si="1"/>
        <v>48444</v>
      </c>
      <c r="D110" s="123">
        <f t="shared" si="6"/>
        <v>0</v>
      </c>
      <c r="E110" s="124">
        <f t="shared" si="7"/>
        <v>0</v>
      </c>
      <c r="F110" s="151">
        <f t="shared" si="4"/>
        <v>0</v>
      </c>
      <c r="G110" s="151"/>
      <c r="H110" s="106"/>
      <c r="I110" s="106"/>
      <c r="J110" s="4"/>
      <c r="L110" s="97"/>
      <c r="AC110" s="4"/>
    </row>
    <row r="111" spans="1:29" x14ac:dyDescent="0.2">
      <c r="A111" s="49"/>
      <c r="B111" s="101">
        <v>81</v>
      </c>
      <c r="C111" s="104">
        <f t="shared" ca="1" si="1"/>
        <v>48475</v>
      </c>
      <c r="D111" s="123">
        <f t="shared" si="6"/>
        <v>0</v>
      </c>
      <c r="E111" s="124">
        <f t="shared" si="7"/>
        <v>0</v>
      </c>
      <c r="F111" s="151">
        <f t="shared" si="4"/>
        <v>0</v>
      </c>
      <c r="G111" s="151"/>
      <c r="H111" s="106"/>
      <c r="I111" s="106"/>
      <c r="J111" s="4"/>
      <c r="L111" s="97"/>
      <c r="AC111" s="4"/>
    </row>
    <row r="112" spans="1:29" x14ac:dyDescent="0.2">
      <c r="A112" s="49"/>
      <c r="B112" s="101">
        <v>82</v>
      </c>
      <c r="C112" s="104">
        <f t="shared" ca="1" si="1"/>
        <v>48505</v>
      </c>
      <c r="D112" s="123">
        <f t="shared" si="6"/>
        <v>0</v>
      </c>
      <c r="E112" s="124">
        <f t="shared" si="7"/>
        <v>0</v>
      </c>
      <c r="F112" s="151">
        <f t="shared" si="4"/>
        <v>0</v>
      </c>
      <c r="G112" s="151"/>
      <c r="H112" s="106"/>
      <c r="I112" s="106"/>
      <c r="J112" s="4"/>
      <c r="L112" s="97"/>
      <c r="AC112" s="4"/>
    </row>
    <row r="113" spans="1:29" x14ac:dyDescent="0.2">
      <c r="A113" s="49"/>
      <c r="B113" s="101">
        <v>83</v>
      </c>
      <c r="C113" s="104">
        <f t="shared" ca="1" si="1"/>
        <v>48536</v>
      </c>
      <c r="D113" s="123">
        <f t="shared" si="6"/>
        <v>0</v>
      </c>
      <c r="E113" s="124">
        <f t="shared" si="7"/>
        <v>0</v>
      </c>
      <c r="F113" s="151">
        <f t="shared" si="4"/>
        <v>0</v>
      </c>
      <c r="G113" s="151"/>
      <c r="H113" s="106"/>
      <c r="I113" s="106"/>
      <c r="J113" s="4"/>
      <c r="L113" s="97"/>
      <c r="AC113" s="4"/>
    </row>
    <row r="114" spans="1:29" ht="13.5" thickBot="1" x14ac:dyDescent="0.25">
      <c r="A114" s="49"/>
      <c r="B114" s="101">
        <v>84</v>
      </c>
      <c r="C114" s="104">
        <f t="shared" ca="1" si="1"/>
        <v>48566</v>
      </c>
      <c r="D114" s="123">
        <f t="shared" si="6"/>
        <v>0</v>
      </c>
      <c r="E114" s="124">
        <f t="shared" si="7"/>
        <v>0</v>
      </c>
      <c r="F114" s="151">
        <f t="shared" si="4"/>
        <v>0</v>
      </c>
      <c r="G114" s="151"/>
      <c r="H114" s="106"/>
      <c r="I114" s="106"/>
      <c r="J114" s="4"/>
      <c r="L114" s="97"/>
      <c r="AC114" s="4"/>
    </row>
    <row r="115" spans="1:29" ht="16.5" thickBot="1" x14ac:dyDescent="0.25">
      <c r="A115" s="49"/>
      <c r="B115" s="180" t="s">
        <v>1</v>
      </c>
      <c r="C115" s="187"/>
      <c r="D115" s="126">
        <f>SUM(D31:D114)</f>
        <v>206000</v>
      </c>
      <c r="E115" s="126">
        <f>SUM(E31:E114)</f>
        <v>95804.871578161299</v>
      </c>
      <c r="F115" s="182">
        <f>SUM(F31:G114)</f>
        <v>301804.8715781612</v>
      </c>
      <c r="G115" s="183"/>
      <c r="H115" s="106"/>
      <c r="I115" s="106"/>
      <c r="J115" s="4"/>
      <c r="L115" s="97"/>
      <c r="AC115" s="4"/>
    </row>
    <row r="116" spans="1:29" x14ac:dyDescent="0.2">
      <c r="A116" s="49"/>
      <c r="B116" s="2"/>
      <c r="C116" s="2"/>
      <c r="D116" s="2"/>
      <c r="E116" s="2"/>
      <c r="F116" s="2"/>
      <c r="G116" s="35"/>
      <c r="I116" s="106"/>
      <c r="J116" s="106"/>
    </row>
    <row r="117" spans="1:29" x14ac:dyDescent="0.2">
      <c r="A117" s="49"/>
      <c r="B117" s="2"/>
      <c r="C117" s="27"/>
      <c r="D117" s="28"/>
      <c r="E117" s="184" t="s">
        <v>3</v>
      </c>
      <c r="F117" s="184"/>
      <c r="G117" s="184"/>
      <c r="I117" s="106"/>
      <c r="J117" s="106"/>
    </row>
    <row r="118" spans="1:29" x14ac:dyDescent="0.2">
      <c r="A118" s="49"/>
      <c r="B118" s="2"/>
      <c r="C118" s="29"/>
      <c r="D118" s="2"/>
      <c r="E118" s="30" t="s">
        <v>4</v>
      </c>
      <c r="F118" s="31"/>
      <c r="G118" s="40"/>
      <c r="I118" s="106"/>
      <c r="J118" s="106"/>
    </row>
    <row r="119" spans="1:29" x14ac:dyDescent="0.2">
      <c r="A119" s="49"/>
      <c r="B119" s="50"/>
      <c r="C119" s="50"/>
      <c r="D119" s="50"/>
      <c r="E119" s="50"/>
      <c r="F119" s="50"/>
      <c r="G119" s="107"/>
      <c r="H119" s="51"/>
      <c r="I119" s="106"/>
      <c r="J119" s="106"/>
    </row>
    <row r="120" spans="1:29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  <row r="121" spans="1:29" x14ac:dyDescent="0.2">
      <c r="A121" s="49"/>
      <c r="B121" s="50"/>
      <c r="C121" s="50"/>
      <c r="D121" s="50"/>
      <c r="E121" s="50"/>
      <c r="F121" s="50"/>
      <c r="G121" s="107"/>
      <c r="H121" s="51"/>
      <c r="I121" s="52"/>
    </row>
    <row r="122" spans="1:29" x14ac:dyDescent="0.2">
      <c r="A122" s="49"/>
      <c r="B122" s="50"/>
      <c r="C122" s="50"/>
      <c r="D122" s="50"/>
      <c r="E122" s="50"/>
      <c r="F122" s="50"/>
      <c r="G122" s="107"/>
      <c r="H122" s="51"/>
      <c r="I122" s="52"/>
    </row>
  </sheetData>
  <sheetProtection algorithmName="SHA-512" hashValue="6mkrLhvbpHbKZSc3xQHygZcPSGBqU2LVxcN/f4e6cI6vHv8E9p9dfwXBJjLknyQ6I461XHxczxK+VXObmhb28Q==" saltValue="TeGw0KOymecirGp7QcHqNw==" spinCount="100000" sheet="1" selectLockedCells="1"/>
  <dataConsolidate/>
  <mergeCells count="111">
    <mergeCell ref="B115:C115"/>
    <mergeCell ref="F115:G115"/>
    <mergeCell ref="E117:G117"/>
    <mergeCell ref="F109:G109"/>
    <mergeCell ref="F110:G110"/>
    <mergeCell ref="F111:G111"/>
    <mergeCell ref="F112:G112"/>
    <mergeCell ref="F113:G113"/>
    <mergeCell ref="F114:G114"/>
    <mergeCell ref="F108:G108"/>
    <mergeCell ref="F73:G73"/>
    <mergeCell ref="F74:G74"/>
    <mergeCell ref="F75:G75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76:G76"/>
    <mergeCell ref="F77:G77"/>
    <mergeCell ref="F78:G78"/>
    <mergeCell ref="F79:G79"/>
    <mergeCell ref="F85:G85"/>
    <mergeCell ref="F86:G86"/>
    <mergeCell ref="F87:G87"/>
    <mergeCell ref="F88:G88"/>
    <mergeCell ref="F89:G89"/>
    <mergeCell ref="F80:G80"/>
    <mergeCell ref="F81:G81"/>
    <mergeCell ref="F82:G82"/>
    <mergeCell ref="F72:G72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60:G60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48:G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36:G36"/>
    <mergeCell ref="B24:E24"/>
    <mergeCell ref="G24:H24"/>
    <mergeCell ref="B26:E26"/>
    <mergeCell ref="F29:G29"/>
    <mergeCell ref="F30:G30"/>
    <mergeCell ref="F31:G31"/>
    <mergeCell ref="F32:G32"/>
    <mergeCell ref="F33:G33"/>
    <mergeCell ref="F34:G34"/>
    <mergeCell ref="F35:G35"/>
    <mergeCell ref="B28:G28"/>
    <mergeCell ref="B15:E15"/>
    <mergeCell ref="G15:H15"/>
    <mergeCell ref="B11:E11"/>
    <mergeCell ref="B17:E17"/>
    <mergeCell ref="G17:H17"/>
    <mergeCell ref="B20:E20"/>
    <mergeCell ref="G20:H20"/>
    <mergeCell ref="B22:E22"/>
    <mergeCell ref="G22:H22"/>
    <mergeCell ref="B7:E7"/>
    <mergeCell ref="H1:I1"/>
    <mergeCell ref="H2:I2"/>
    <mergeCell ref="F3:F4"/>
    <mergeCell ref="H3:I3"/>
    <mergeCell ref="B5:E5"/>
    <mergeCell ref="B9:E9"/>
    <mergeCell ref="B13:E13"/>
    <mergeCell ref="G13:H13"/>
    <mergeCell ref="F83:G83"/>
    <mergeCell ref="F84:G8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</mergeCells>
  <dataValidations count="1">
    <dataValidation type="list" showInputMessage="1" showErrorMessage="1" sqref="H2:I2" xr:uid="{00000000-0002-0000-0600-000000000000}">
      <formula1>$K$18:$K$21</formula1>
    </dataValidation>
  </dataValidations>
  <pageMargins left="0.39370078740157483" right="0.35433070866141736" top="0.59055118110236227" bottom="0.59055118110236227" header="0.51181102362204722" footer="0.51181102362204722"/>
  <pageSetup paperSize="9" scale="51" firstPageNumber="2" orientation="portrait" verticalDpi="300" r:id="rId1"/>
  <headerFooter alignWithMargins="0"/>
  <rowBreaks count="1" manualBreakCount="1">
    <brk id="11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11"/>
  <sheetViews>
    <sheetView zoomScale="85" zoomScaleNormal="85" workbookViewId="0">
      <selection activeCell="G21" sqref="G21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9" width="13.5703125" style="110" customWidth="1"/>
    <col min="10" max="11" width="9.140625" style="110" customWidth="1"/>
    <col min="12" max="14" width="17.42578125" style="110" customWidth="1"/>
    <col min="15" max="16384" width="9.140625" style="110"/>
  </cols>
  <sheetData>
    <row r="1" spans="1:15" ht="25.5" x14ac:dyDescent="0.2">
      <c r="B1" s="110" t="s">
        <v>17</v>
      </c>
      <c r="C1" s="110" t="s">
        <v>18</v>
      </c>
      <c r="D1" s="110" t="s">
        <v>19</v>
      </c>
      <c r="E1" s="134" t="s">
        <v>43</v>
      </c>
      <c r="F1" s="110" t="s">
        <v>45</v>
      </c>
      <c r="G1" s="110" t="s">
        <v>20</v>
      </c>
      <c r="K1" s="110" t="s">
        <v>12</v>
      </c>
      <c r="L1" s="110" t="s">
        <v>0</v>
      </c>
      <c r="M1" s="110" t="s">
        <v>26</v>
      </c>
      <c r="N1" s="110" t="s">
        <v>27</v>
      </c>
    </row>
    <row r="2" spans="1:15" x14ac:dyDescent="0.2">
      <c r="D2" s="111"/>
      <c r="E2" s="111"/>
      <c r="F2" s="111"/>
      <c r="G2" s="111"/>
      <c r="I2" s="110" t="s">
        <v>22</v>
      </c>
      <c r="J2" s="110" t="s">
        <v>21</v>
      </c>
      <c r="L2" s="112"/>
      <c r="M2" s="112"/>
      <c r="N2" s="112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41" t="s">
        <v>49</v>
      </c>
      <c r="B4" s="141">
        <v>970873.79</v>
      </c>
      <c r="C4" s="141">
        <v>84</v>
      </c>
      <c r="D4" s="142">
        <v>0.64900000000000002</v>
      </c>
      <c r="E4" s="142">
        <v>0.29899999999999999</v>
      </c>
      <c r="F4" s="142">
        <v>0.03</v>
      </c>
      <c r="G4" s="142">
        <v>0</v>
      </c>
      <c r="H4" s="141" t="s">
        <v>46</v>
      </c>
      <c r="I4" s="147">
        <f>B4+B4*F4</f>
        <v>1000000.0037</v>
      </c>
      <c r="J4" s="141"/>
      <c r="K4" s="141">
        <v>1</v>
      </c>
      <c r="L4" s="143">
        <v>3738.9128907694981</v>
      </c>
      <c r="M4" s="144">
        <v>0</v>
      </c>
      <c r="N4" s="145">
        <v>0</v>
      </c>
      <c r="O4" s="141">
        <v>50000</v>
      </c>
    </row>
    <row r="5" spans="1:15" x14ac:dyDescent="0.2">
      <c r="A5" s="141" t="s">
        <v>50</v>
      </c>
      <c r="B5" s="141">
        <v>970873.79</v>
      </c>
      <c r="C5" s="141">
        <v>60</v>
      </c>
      <c r="D5" s="142">
        <v>0.64900000000000002</v>
      </c>
      <c r="E5" s="142">
        <v>0.29899999999999999</v>
      </c>
      <c r="F5" s="142">
        <v>0.03</v>
      </c>
      <c r="G5" s="142">
        <v>0</v>
      </c>
      <c r="H5" s="141" t="s">
        <v>46</v>
      </c>
      <c r="I5" s="147">
        <f t="shared" ref="I5:I7" si="0">B5+B5*F5</f>
        <v>1000000.0037</v>
      </c>
      <c r="J5" s="141"/>
      <c r="K5" s="141">
        <v>1</v>
      </c>
      <c r="L5" s="143">
        <v>4234.5536931619117</v>
      </c>
      <c r="M5" s="144">
        <v>0</v>
      </c>
      <c r="N5" s="145">
        <v>0</v>
      </c>
      <c r="O5" s="141">
        <v>50000</v>
      </c>
    </row>
    <row r="6" spans="1:15" x14ac:dyDescent="0.2">
      <c r="A6" s="141" t="s">
        <v>51</v>
      </c>
      <c r="B6" s="141">
        <v>970873.79</v>
      </c>
      <c r="C6" s="141">
        <v>36</v>
      </c>
      <c r="D6" s="142">
        <v>0.64900000000000002</v>
      </c>
      <c r="E6" s="142">
        <v>0.29899999999999999</v>
      </c>
      <c r="F6" s="142">
        <v>0.03</v>
      </c>
      <c r="G6" s="142">
        <v>0</v>
      </c>
      <c r="H6" s="141" t="s">
        <v>46</v>
      </c>
      <c r="I6" s="147">
        <f t="shared" si="0"/>
        <v>1000000.0037</v>
      </c>
      <c r="J6" s="141"/>
      <c r="K6" s="141">
        <v>1</v>
      </c>
      <c r="L6" s="143">
        <v>3738.9128907694981</v>
      </c>
      <c r="M6" s="144">
        <v>0</v>
      </c>
      <c r="N6" s="145">
        <v>0</v>
      </c>
      <c r="O6" s="141">
        <v>50000</v>
      </c>
    </row>
    <row r="7" spans="1:15" x14ac:dyDescent="0.2">
      <c r="A7" s="141" t="s">
        <v>52</v>
      </c>
      <c r="B7" s="141">
        <v>970873.79</v>
      </c>
      <c r="C7" s="141">
        <v>24</v>
      </c>
      <c r="D7" s="142">
        <v>0.64900000000000002</v>
      </c>
      <c r="E7" s="142">
        <v>0.29899999999999999</v>
      </c>
      <c r="F7" s="142">
        <v>0.03</v>
      </c>
      <c r="G7" s="142">
        <v>0</v>
      </c>
      <c r="H7" s="141" t="s">
        <v>46</v>
      </c>
      <c r="I7" s="147">
        <f t="shared" si="0"/>
        <v>1000000.0037</v>
      </c>
      <c r="J7" s="141"/>
      <c r="K7" s="141">
        <v>1</v>
      </c>
      <c r="L7" s="143">
        <v>4234.5536931619117</v>
      </c>
      <c r="M7" s="144">
        <v>0</v>
      </c>
      <c r="N7" s="145">
        <v>0</v>
      </c>
      <c r="O7" s="141">
        <v>50000</v>
      </c>
    </row>
    <row r="8" spans="1:15" x14ac:dyDescent="0.2">
      <c r="A8" s="136" t="s">
        <v>49</v>
      </c>
      <c r="B8" s="136">
        <v>970873.79</v>
      </c>
      <c r="C8" s="136">
        <v>84</v>
      </c>
      <c r="D8" s="137">
        <v>0.64900000000000002</v>
      </c>
      <c r="E8" s="137">
        <v>0</v>
      </c>
      <c r="F8" s="137">
        <v>0.03</v>
      </c>
      <c r="G8" s="136" t="s">
        <v>46</v>
      </c>
      <c r="H8" s="146">
        <f>B8+B8*F8</f>
        <v>1000000.0037</v>
      </c>
      <c r="I8" s="136"/>
      <c r="J8" s="136">
        <v>1</v>
      </c>
      <c r="K8" s="138">
        <v>3738.9128907694981</v>
      </c>
      <c r="L8" s="139">
        <v>0</v>
      </c>
      <c r="M8" s="140">
        <v>0</v>
      </c>
      <c r="N8" s="136">
        <v>50000</v>
      </c>
    </row>
    <row r="9" spans="1:15" x14ac:dyDescent="0.2">
      <c r="A9" s="136" t="s">
        <v>50</v>
      </c>
      <c r="B9" s="136">
        <v>970873.79</v>
      </c>
      <c r="C9" s="136">
        <v>60</v>
      </c>
      <c r="D9" s="137">
        <v>0.64900000000000002</v>
      </c>
      <c r="E9" s="137">
        <v>0</v>
      </c>
      <c r="F9" s="137">
        <v>0.03</v>
      </c>
      <c r="G9" s="136" t="s">
        <v>46</v>
      </c>
      <c r="H9" s="146">
        <f t="shared" ref="H9:H11" si="1">B9+B9*F9</f>
        <v>1000000.0037</v>
      </c>
      <c r="I9" s="136"/>
      <c r="J9" s="136">
        <v>1</v>
      </c>
      <c r="K9" s="138">
        <v>4234.5536931619117</v>
      </c>
      <c r="L9" s="139">
        <v>0</v>
      </c>
      <c r="M9" s="140">
        <v>0</v>
      </c>
      <c r="N9" s="136">
        <v>50000</v>
      </c>
    </row>
    <row r="10" spans="1:15" x14ac:dyDescent="0.2">
      <c r="A10" s="136" t="s">
        <v>51</v>
      </c>
      <c r="B10" s="136">
        <v>970873.79</v>
      </c>
      <c r="C10" s="136">
        <v>36</v>
      </c>
      <c r="D10" s="137">
        <v>0.64900000000000002</v>
      </c>
      <c r="E10" s="137">
        <v>0</v>
      </c>
      <c r="F10" s="137">
        <v>0.03</v>
      </c>
      <c r="G10" s="136" t="s">
        <v>46</v>
      </c>
      <c r="H10" s="146">
        <f t="shared" si="1"/>
        <v>1000000.0037</v>
      </c>
      <c r="I10" s="136"/>
      <c r="J10" s="136">
        <v>1</v>
      </c>
      <c r="K10" s="138">
        <v>3738.9128907694981</v>
      </c>
      <c r="L10" s="139">
        <v>0</v>
      </c>
      <c r="M10" s="140">
        <v>0</v>
      </c>
      <c r="N10" s="136">
        <v>50000</v>
      </c>
    </row>
    <row r="11" spans="1:15" x14ac:dyDescent="0.2">
      <c r="A11" s="136" t="s">
        <v>52</v>
      </c>
      <c r="B11" s="136">
        <v>970873.79</v>
      </c>
      <c r="C11" s="136">
        <v>24</v>
      </c>
      <c r="D11" s="137">
        <v>0.64900000000000002</v>
      </c>
      <c r="E11" s="137">
        <v>0</v>
      </c>
      <c r="F11" s="137">
        <v>0.03</v>
      </c>
      <c r="G11" s="136" t="s">
        <v>46</v>
      </c>
      <c r="H11" s="146">
        <f t="shared" si="1"/>
        <v>1000000.0037</v>
      </c>
      <c r="I11" s="136"/>
      <c r="J11" s="136">
        <v>1</v>
      </c>
      <c r="K11" s="138">
        <v>4234.5536931619117</v>
      </c>
      <c r="L11" s="139">
        <v>0</v>
      </c>
      <c r="M11" s="140">
        <v>0</v>
      </c>
      <c r="N11" s="136">
        <v>50000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zoomScale="85" zoomScaleNormal="85" workbookViewId="0">
      <selection activeCell="C15" sqref="C15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11" width="9.140625" style="110" customWidth="1"/>
    <col min="12" max="14" width="17.42578125" style="110" customWidth="1"/>
    <col min="15" max="16384" width="9.140625" style="110"/>
  </cols>
  <sheetData>
    <row r="1" spans="1:15" ht="25.5" x14ac:dyDescent="0.2">
      <c r="B1" s="110" t="s">
        <v>17</v>
      </c>
      <c r="C1" s="110" t="s">
        <v>18</v>
      </c>
      <c r="D1" s="110" t="s">
        <v>19</v>
      </c>
      <c r="E1" s="134" t="s">
        <v>43</v>
      </c>
      <c r="F1" s="110" t="s">
        <v>45</v>
      </c>
      <c r="G1" s="110" t="s">
        <v>20</v>
      </c>
      <c r="K1" s="110" t="s">
        <v>12</v>
      </c>
      <c r="L1" s="110" t="s">
        <v>0</v>
      </c>
      <c r="M1" s="110" t="s">
        <v>26</v>
      </c>
      <c r="N1" s="110" t="s">
        <v>27</v>
      </c>
    </row>
    <row r="2" spans="1:15" x14ac:dyDescent="0.2">
      <c r="D2" s="111"/>
      <c r="E2" s="111"/>
      <c r="F2" s="111"/>
      <c r="G2" s="111"/>
      <c r="I2" s="110" t="s">
        <v>22</v>
      </c>
      <c r="J2" s="110" t="s">
        <v>21</v>
      </c>
      <c r="L2" s="112"/>
      <c r="M2" s="112"/>
      <c r="N2" s="112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36" t="s">
        <v>49</v>
      </c>
      <c r="B4" s="136">
        <v>970873.79</v>
      </c>
      <c r="C4" s="136">
        <v>84</v>
      </c>
      <c r="D4" s="137">
        <v>0.64900000000000002</v>
      </c>
      <c r="E4" s="137">
        <v>0.03</v>
      </c>
      <c r="F4" s="137">
        <v>0</v>
      </c>
      <c r="G4" s="136" t="s">
        <v>46</v>
      </c>
      <c r="H4" s="146">
        <f t="shared" ref="H4" si="0">B4+B4*E4</f>
        <v>1000000.0037</v>
      </c>
      <c r="I4" s="136"/>
      <c r="J4" s="136">
        <v>1</v>
      </c>
      <c r="K4" s="138">
        <v>3738.9128907694981</v>
      </c>
      <c r="L4" s="139">
        <v>0</v>
      </c>
      <c r="M4" s="140">
        <v>0</v>
      </c>
      <c r="N4" s="136">
        <v>50000</v>
      </c>
    </row>
    <row r="5" spans="1:15" x14ac:dyDescent="0.2">
      <c r="A5" s="136" t="s">
        <v>50</v>
      </c>
      <c r="B5" s="136">
        <v>970873.79</v>
      </c>
      <c r="C5" s="136">
        <v>60</v>
      </c>
      <c r="D5" s="137">
        <v>0.64900000000000002</v>
      </c>
      <c r="E5" s="137">
        <v>0.03</v>
      </c>
      <c r="F5" s="137">
        <v>0</v>
      </c>
      <c r="G5" s="136" t="s">
        <v>46</v>
      </c>
      <c r="H5" s="146">
        <f t="shared" ref="H5:H7" si="1">B5+B5*E5</f>
        <v>1000000.0037</v>
      </c>
      <c r="I5" s="136"/>
      <c r="J5" s="136">
        <v>1</v>
      </c>
      <c r="K5" s="138">
        <v>3738.9128907694981</v>
      </c>
      <c r="L5" s="139">
        <v>0</v>
      </c>
      <c r="M5" s="140">
        <v>0</v>
      </c>
      <c r="N5" s="136">
        <v>50000</v>
      </c>
    </row>
    <row r="6" spans="1:15" x14ac:dyDescent="0.2">
      <c r="A6" s="136" t="s">
        <v>51</v>
      </c>
      <c r="B6" s="136">
        <v>970873.79</v>
      </c>
      <c r="C6" s="136">
        <v>36</v>
      </c>
      <c r="D6" s="137">
        <v>0.64900000000000002</v>
      </c>
      <c r="E6" s="137">
        <v>0.03</v>
      </c>
      <c r="F6" s="137">
        <v>0</v>
      </c>
      <c r="G6" s="136" t="s">
        <v>46</v>
      </c>
      <c r="H6" s="146">
        <f t="shared" si="1"/>
        <v>1000000.0037</v>
      </c>
      <c r="I6" s="136"/>
      <c r="J6" s="136">
        <v>1</v>
      </c>
      <c r="K6" s="138">
        <v>4854.7456270945513</v>
      </c>
      <c r="L6" s="139">
        <v>0</v>
      </c>
      <c r="M6" s="140">
        <v>0</v>
      </c>
      <c r="N6" s="136">
        <v>50000</v>
      </c>
    </row>
    <row r="7" spans="1:15" x14ac:dyDescent="0.2">
      <c r="A7" s="136" t="s">
        <v>52</v>
      </c>
      <c r="B7" s="136">
        <v>970873.79</v>
      </c>
      <c r="C7" s="136">
        <v>24</v>
      </c>
      <c r="D7" s="137">
        <v>0.64900000000000002</v>
      </c>
      <c r="E7" s="137">
        <v>0.03</v>
      </c>
      <c r="F7" s="137">
        <v>0</v>
      </c>
      <c r="G7" s="136" t="s">
        <v>46</v>
      </c>
      <c r="H7" s="146">
        <f t="shared" si="1"/>
        <v>1000000.0037</v>
      </c>
      <c r="I7" s="136"/>
      <c r="J7" s="136">
        <v>1</v>
      </c>
      <c r="K7" s="138">
        <v>6185.8466183236624</v>
      </c>
      <c r="L7" s="139">
        <v>0</v>
      </c>
      <c r="M7" s="140">
        <v>0</v>
      </c>
      <c r="N7" s="136">
        <v>50000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zoomScale="70" zoomScaleNormal="70" workbookViewId="0">
      <selection activeCell="A35" sqref="A35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02" t="s">
        <v>13</v>
      </c>
      <c r="B1" s="203"/>
      <c r="C1" s="203"/>
      <c r="D1" s="204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97" t="s">
        <v>41</v>
      </c>
      <c r="B3" s="198"/>
      <c r="C3" s="198"/>
      <c r="D3" s="199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21"/>
      <c r="G4" s="66"/>
    </row>
    <row r="5" spans="1:8" x14ac:dyDescent="0.2">
      <c r="A5" s="197" t="s">
        <v>42</v>
      </c>
      <c r="B5" s="198"/>
      <c r="C5" s="198"/>
      <c r="D5" s="199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197" t="s">
        <v>47</v>
      </c>
      <c r="B7" s="198"/>
      <c r="C7" s="198"/>
      <c r="D7" s="199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197" t="s">
        <v>28</v>
      </c>
      <c r="B9" s="198"/>
      <c r="C9" s="198"/>
      <c r="D9" s="199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197" t="s">
        <v>40</v>
      </c>
      <c r="B11" s="198"/>
      <c r="C11" s="198"/>
      <c r="D11" s="199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197" t="s">
        <v>39</v>
      </c>
      <c r="B14" s="198"/>
      <c r="C14" s="198"/>
      <c r="D14" s="199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197" t="s">
        <v>34</v>
      </c>
      <c r="B16" s="198"/>
      <c r="C16" s="198"/>
      <c r="D16" s="199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197" t="s">
        <v>38</v>
      </c>
      <c r="B18" s="198"/>
      <c r="C18" s="198"/>
      <c r="D18" s="199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20"/>
      <c r="F19" s="121"/>
      <c r="G19" s="121"/>
      <c r="H19" s="12"/>
    </row>
    <row r="20" spans="1:8" x14ac:dyDescent="0.2">
      <c r="A20" s="47" t="s">
        <v>44</v>
      </c>
      <c r="B20" s="47"/>
      <c r="C20" s="47"/>
      <c r="D20" s="47"/>
      <c r="E20" s="120"/>
      <c r="F20" s="121"/>
      <c r="G20" s="121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200" t="s">
        <v>5</v>
      </c>
      <c r="B22" s="201"/>
      <c r="C22" s="77" t="s">
        <v>0</v>
      </c>
      <c r="D22" s="78" t="s">
        <v>24</v>
      </c>
      <c r="E22" s="79" t="s">
        <v>10</v>
      </c>
      <c r="F22" s="79" t="s">
        <v>9</v>
      </c>
      <c r="G22" s="79" t="s">
        <v>11</v>
      </c>
      <c r="H22" s="79" t="s">
        <v>23</v>
      </c>
    </row>
    <row r="23" spans="1:8" x14ac:dyDescent="0.2">
      <c r="A23" s="188" t="s">
        <v>16</v>
      </c>
      <c r="B23" s="189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88" t="s">
        <v>6</v>
      </c>
      <c r="B24" s="189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188" t="s">
        <v>14</v>
      </c>
      <c r="B25" s="189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188" t="s">
        <v>15</v>
      </c>
      <c r="B26" s="189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195" t="s">
        <v>33</v>
      </c>
      <c r="B29" s="196"/>
      <c r="C29" s="196"/>
      <c r="D29" s="196"/>
      <c r="E29" s="196"/>
      <c r="F29" s="196"/>
      <c r="G29" s="135"/>
    </row>
    <row r="30" spans="1:8" ht="45.75" thickBot="1" x14ac:dyDescent="0.25">
      <c r="A30" s="191" t="s">
        <v>2</v>
      </c>
      <c r="B30" s="192"/>
      <c r="C30" s="84" t="s">
        <v>31</v>
      </c>
      <c r="D30" s="84" t="s">
        <v>29</v>
      </c>
      <c r="E30" s="84" t="s">
        <v>30</v>
      </c>
      <c r="F30" s="193" t="s">
        <v>32</v>
      </c>
      <c r="G30" s="194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190"/>
      <c r="E32" s="190"/>
      <c r="F32" s="190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25</v>
      </c>
      <c r="B35">
        <v>30.4</v>
      </c>
    </row>
  </sheetData>
  <sheetProtection selectLockedCells="1"/>
  <mergeCells count="18"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  <mergeCell ref="A23:B23"/>
    <mergeCell ref="A24:B24"/>
    <mergeCell ref="D32:F32"/>
    <mergeCell ref="A26:B26"/>
    <mergeCell ref="A30:B30"/>
    <mergeCell ref="F30:G30"/>
    <mergeCell ref="A25:B25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ДРАЙВ-110</vt:lpstr>
      <vt:lpstr>ДРАЙВ-110 ЗНИЖКА</vt:lpstr>
      <vt:lpstr>Лист2</vt:lpstr>
      <vt:lpstr>Лист3</vt:lpstr>
      <vt:lpstr>Назви</vt:lpstr>
      <vt:lpstr>'ДРАЙВ-110'!Область_друку</vt:lpstr>
      <vt:lpstr>'ДРАЙВ-110 ЗНИЖКА'!Область_друку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2025-12-18T12:21:41Z</dcterms:modified>
</cp:coreProperties>
</file>