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Satellite\"/>
    </mc:Choice>
  </mc:AlternateContent>
  <xr:revisionPtr revIDLastSave="0" documentId="13_ncr:1_{6A084184-B1CA-4CB9-BF20-EBB1DC5ECD64}" xr6:coauthVersionLast="47" xr6:coauthVersionMax="47" xr10:uidLastSave="{00000000-0000-0000-0000-000000000000}"/>
  <workbookProtection workbookAlgorithmName="SHA-512" workbookHashValue="8Slwmc7WfppBMHEm+p67vfhcGJbIC3Rmeyl9CmTMLJ49NxNVuUHRrruqCzxKBv49CCT/3yHvQ3HEKEJPD1KS0Q==" workbookSaltValue="8b+SAtM5Hk98YrUgRp+Ctg==" workbookSpinCount="100000" lockStructure="1"/>
  <bookViews>
    <workbookView xWindow="-108" yWindow="-108" windowWidth="23256" windowHeight="12720" tabRatio="863" xr2:uid="{00000000-000D-0000-FFFF-FFFF00000000}"/>
  </bookViews>
  <sheets>
    <sheet name="Satellite_Fix_0-10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'Satellite_Fix_0-10-24'!$A$1:$I$103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4" i="165" l="1"/>
  <c r="E2" i="164" l="1"/>
  <c r="G39" i="164" l="1"/>
  <c r="L9" i="164" l="1"/>
  <c r="L10" i="164"/>
  <c r="G4" i="165" l="1"/>
  <c r="L17" i="164" l="1"/>
  <c r="L12" i="164" l="1"/>
  <c r="L13" i="164"/>
  <c r="L14" i="164"/>
  <c r="L15" i="164"/>
  <c r="L16" i="164"/>
  <c r="G2" i="164" l="1"/>
  <c r="B28" i="164"/>
  <c r="B26" i="164"/>
  <c r="B24" i="164"/>
  <c r="B11" i="164"/>
  <c r="F17" i="164" l="1"/>
  <c r="L8" i="164"/>
  <c r="L11" i="164"/>
  <c r="M4" i="165"/>
  <c r="L7" i="164"/>
  <c r="H3" i="164" l="1"/>
  <c r="F2" i="164"/>
  <c r="F21" i="164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64" i="164" l="1"/>
  <c r="F68" i="164"/>
  <c r="F72" i="164"/>
  <c r="F76" i="164"/>
  <c r="F80" i="164"/>
  <c r="F84" i="164"/>
  <c r="F88" i="164"/>
  <c r="F92" i="164"/>
  <c r="F96" i="164"/>
  <c r="F65" i="164"/>
  <c r="F69" i="164"/>
  <c r="F73" i="164"/>
  <c r="F77" i="164"/>
  <c r="F81" i="164"/>
  <c r="F85" i="164"/>
  <c r="F89" i="164"/>
  <c r="F93" i="164"/>
  <c r="F97" i="164"/>
  <c r="F66" i="164"/>
  <c r="F70" i="164"/>
  <c r="F74" i="164"/>
  <c r="F78" i="164"/>
  <c r="F82" i="164"/>
  <c r="F86" i="164"/>
  <c r="F90" i="164"/>
  <c r="F94" i="164"/>
  <c r="F98" i="164"/>
  <c r="F67" i="164"/>
  <c r="F71" i="164"/>
  <c r="F75" i="164"/>
  <c r="F79" i="164"/>
  <c r="F83" i="164"/>
  <c r="F87" i="164"/>
  <c r="F91" i="164"/>
  <c r="F95" i="164"/>
  <c r="F99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3" i="164"/>
  <c r="F47" i="164"/>
  <c r="F51" i="164"/>
  <c r="F55" i="164"/>
  <c r="F59" i="164"/>
  <c r="F63" i="164"/>
  <c r="F46" i="164"/>
  <c r="F58" i="164"/>
  <c r="F62" i="164"/>
  <c r="F44" i="164"/>
  <c r="F48" i="164"/>
  <c r="F52" i="164"/>
  <c r="F56" i="164"/>
  <c r="F60" i="164"/>
  <c r="F40" i="164"/>
  <c r="F50" i="164"/>
  <c r="F41" i="164"/>
  <c r="F45" i="164"/>
  <c r="F49" i="164"/>
  <c r="F53" i="164"/>
  <c r="F57" i="164"/>
  <c r="F61" i="164"/>
  <c r="F42" i="164"/>
  <c r="F54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<sst xmlns="http://schemas.openxmlformats.org/spreadsheetml/2006/main" count="169" uniqueCount="161">
  <si>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</si>
  <si>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</si>
  <si>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</si>
  <si>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</si>
  <si>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</si>
  <si>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</si>
  <si>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</si>
  <si>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</si>
  <si>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</si>
  <si>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</si>
  <si>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</si>
  <si>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</si>
  <si>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</si>
  <si>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</si>
  <si>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</si>
  <si>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</si>
  <si>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</si>
  <si>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</si>
  <si>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</si>
  <si>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</si>
  <si>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</si>
  <si>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</si>
  <si>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</si>
  <si>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</si>
  <si>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</si>
  <si>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</si>
  <si>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</si>
  <si>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</si>
  <si>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</si>
  <si>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</si>
  <si>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</si>
  <si>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</si>
  <si>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</si>
  <si>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</si>
  <si>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</si>
  <si>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</si>
  <si>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</si>
  <si>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</si>
  <si>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</si>
  <si>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</si>
  <si>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</si>
  <si>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</si>
  <si>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</si>
  <si>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</si>
  <si>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</si>
  <si>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</si>
  <si>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</si>
  <si>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</si>
  <si>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</si>
  <si>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</si>
  <si>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</si>
  <si>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</si>
  <si>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</si>
  <si>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</si>
  <si>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</si>
  <si>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</si>
  <si>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</si>
  <si>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</si>
  <si>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</si>
  <si>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</si>
  <si>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</si>
  <si>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</si>
  <si>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</si>
  <si>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</si>
  <si>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</si>
  <si>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</si>
  <si>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</si>
  <si>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</si>
  <si>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</si>
  <si>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</si>
  <si>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</si>
  <si>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</si>
  <si>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</si>
  <si>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</si>
  <si>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</si>
  <si>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</si>
  <si>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</si>
  <si>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</si>
  <si>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</si>
  <si>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</si>
  <si>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</si>
  <si>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</si>
  <si>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</si>
  <si>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</si>
  <si>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</si>
  <si>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</si>
  <si>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</si>
  <si>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</si>
  <si>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</si>
  <si>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</si>
  <si>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</si>
  <si>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</si>
  <si>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</si>
  <si>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</si>
  <si>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</si>
  <si>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</si>
  <si>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</si>
  <si>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</si>
  <si>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</si>
  <si>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</si>
  <si>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</si>
  <si>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</si>
  <si>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</si>
  <si>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</si>
  <si>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</si>
  <si>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</si>
  <si>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</si>
  <si>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</si>
  <si>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</si>
  <si>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</si>
  <si>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</si>
  <si>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</si>
  <si>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</si>
  <si>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</si>
  <si>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</si>
  <si>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</si>
  <si>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</si>
  <si>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</si>
  <si>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</si>
  <si>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</si>
  <si>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</si>
  <si>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</si>
  <si>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</si>
  <si>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</si>
  <si>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</si>
  <si>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</si>
  <si>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</si>
  <si>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</si>
  <si>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</si>
  <si>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</si>
  <si>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</si>
  <si>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</si>
  <si>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</si>
  <si>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</si>
  <si>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</si>
  <si>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</si>
  <si>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</si>
  <si>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</si>
  <si>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</si>
  <si>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</si>
  <si>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</si>
  <si>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</si>
  <si>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</si>
  <si>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</si>
  <si>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</si>
  <si>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</si>
  <si>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</si>
  <si>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</si>
  <si>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</si>
  <si>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</si>
  <si>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</si>
  <si>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</si>
  <si>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</si>
  <si>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</si>
  <si>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</si>
  <si>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</si>
  <si>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</si>
  <si>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</si>
  <si>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</si>
  <si>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</si>
  <si>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Satellite_Fix_0-10-24міс.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</si>
</sst>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8284</xdr:colOff>
      <xdr:row>0</xdr:row>
      <xdr:rowOff>16565</xdr:rowOff>
    </xdr:from>
    <xdr:to>
      <xdr:col>4</xdr:col>
      <xdr:colOff>8283</xdr:colOff>
      <xdr:row>3</xdr:row>
      <xdr:rowOff>99390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4" y="16565"/>
          <a:ext cx="2327412" cy="59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5">
      <c r="A2" s="2"/>
      <c r="B2" s="88"/>
      <c r="C2" s="88"/>
      <c r="D2" s="88"/>
      <c r="E2" s="109">
        <f>VLOOKUP('Satellite_Fix_0-10-24'!H2,Лист2!A:P,16,FALSE)</f>
        <v>5000</v>
      </c>
      <c r="F2" s="132">
        <f>VLOOKUP(H$2,Лист2!$A:$H,8,0)</f>
        <v>150000</v>
      </c>
      <c r="G2" s="177">
        <f ca="1">TODAY()</f>
        <v>45946</v>
      </c>
      <c r="H2" s="193" t="s">
        <v>160</v>
      </c>
      <c r="I2" s="194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101500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150000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.6" thickBot="1" x14ac:dyDescent="0.3">
      <c r="A5" s="1"/>
      <c r="B5" s="199" t="s">
        <v>42</v>
      </c>
      <c r="C5" s="200"/>
      <c r="D5" s="200"/>
      <c r="E5" s="201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>
        <v>935</v>
      </c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0" t="s">
        <v>43</v>
      </c>
      <c r="C7" s="191"/>
      <c r="D7" s="191"/>
      <c r="E7" s="192"/>
      <c r="F7" s="163">
        <f>F5+F5*F11+F15+F5*F17</f>
        <v>101500</v>
      </c>
      <c r="G7" s="164"/>
      <c r="H7" s="165"/>
      <c r="I7" s="42"/>
      <c r="J7" s="4"/>
      <c r="K7" s="37"/>
      <c r="L7" s="51" t="str">
        <f>Лист2!A4</f>
        <v>Satellite_Fix_0-10-24міс.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6" t="s">
        <v>39</v>
      </c>
      <c r="C15" s="206"/>
      <c r="D15" s="206"/>
      <c r="E15" s="204"/>
      <c r="F15" s="156">
        <f>VLOOKUP(H$2,Лист2!$A:$J,10,0)</f>
        <v>1500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6" t="s">
        <v>40</v>
      </c>
      <c r="C17" s="206"/>
      <c r="D17" s="206"/>
      <c r="E17" s="206"/>
      <c r="F17" s="134">
        <f>VLOOKUP(H$2,Лист2!$A:$K,11,0)</f>
        <v>0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101500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72428.199999999983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172428.19999999998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0.61054082512855523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45946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45977</v>
      </c>
      <c r="D40" s="19">
        <f>IF(B40&lt;=$F$21,$F$7/$F$21,0)</f>
        <v>4229.166666666667</v>
      </c>
      <c r="E40" s="20">
        <f>IF(AND(B40&gt;F$13,B40&lt;=$F$21),F$7*F$19,0)</f>
        <v>0</v>
      </c>
      <c r="F40" s="182">
        <f>IF(B40&lt;=$F$21,F$7*F$9/12,0)</f>
        <v>0.84583333333333333</v>
      </c>
      <c r="G40" s="208">
        <f t="shared" ref="G40:G71" si="0">IF(B$40&lt;=F$21,D40+E40+F40,0)</f>
        <v>4230.0125000000007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46007</v>
      </c>
      <c r="D41" s="19">
        <f t="shared" ref="D41:D87" si="2">IF(B41&lt;=$F$21,$F$7/$F$21,0)</f>
        <v>4229.166666666667</v>
      </c>
      <c r="E41" s="20">
        <f t="shared" ref="E41:E99" si="3">IF(AND(B41&gt;F$13,B41&lt;=$F$21),F$7*F$19,0)</f>
        <v>0</v>
      </c>
      <c r="F41" s="182">
        <f t="shared" ref="F41:F99" si="4">IF(B41&lt;=$F$21,F$7*F$9/12,0)</f>
        <v>0.84583333333333333</v>
      </c>
      <c r="G41" s="208">
        <f t="shared" si="0"/>
        <v>4230.0125000000007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46038</v>
      </c>
      <c r="D42" s="19">
        <f t="shared" si="2"/>
        <v>4229.166666666667</v>
      </c>
      <c r="E42" s="20">
        <f t="shared" si="3"/>
        <v>0</v>
      </c>
      <c r="F42" s="182">
        <f t="shared" si="4"/>
        <v>0.84583333333333333</v>
      </c>
      <c r="G42" s="208">
        <f t="shared" si="0"/>
        <v>4230.0125000000007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46069</v>
      </c>
      <c r="D43" s="19">
        <f t="shared" si="2"/>
        <v>4229.166666666667</v>
      </c>
      <c r="E43" s="20">
        <f t="shared" si="3"/>
        <v>0</v>
      </c>
      <c r="F43" s="182">
        <f t="shared" si="4"/>
        <v>0.84583333333333333</v>
      </c>
      <c r="G43" s="208">
        <f t="shared" si="0"/>
        <v>4230.0125000000007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46097</v>
      </c>
      <c r="D44" s="19">
        <f t="shared" si="2"/>
        <v>4229.166666666667</v>
      </c>
      <c r="E44" s="20">
        <f t="shared" si="3"/>
        <v>0</v>
      </c>
      <c r="F44" s="182">
        <f t="shared" si="4"/>
        <v>0.84583333333333333</v>
      </c>
      <c r="G44" s="208">
        <f t="shared" si="0"/>
        <v>4230.0125000000007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46128</v>
      </c>
      <c r="D45" s="19">
        <f t="shared" si="2"/>
        <v>4229.166666666667</v>
      </c>
      <c r="E45" s="20">
        <f t="shared" si="3"/>
        <v>0</v>
      </c>
      <c r="F45" s="182">
        <f t="shared" si="4"/>
        <v>0.84583333333333333</v>
      </c>
      <c r="G45" s="208">
        <f t="shared" si="0"/>
        <v>4230.0125000000007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46158</v>
      </c>
      <c r="D46" s="19">
        <f t="shared" si="2"/>
        <v>4229.166666666667</v>
      </c>
      <c r="E46" s="20">
        <f t="shared" si="3"/>
        <v>0</v>
      </c>
      <c r="F46" s="182">
        <f t="shared" si="4"/>
        <v>0.84583333333333333</v>
      </c>
      <c r="G46" s="208">
        <f t="shared" si="0"/>
        <v>4230.0125000000007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46189</v>
      </c>
      <c r="D47" s="19">
        <f t="shared" si="2"/>
        <v>4229.166666666667</v>
      </c>
      <c r="E47" s="20">
        <f t="shared" si="3"/>
        <v>0</v>
      </c>
      <c r="F47" s="182">
        <f t="shared" si="4"/>
        <v>0.84583333333333333</v>
      </c>
      <c r="G47" s="208">
        <f t="shared" si="0"/>
        <v>4230.0125000000007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46219</v>
      </c>
      <c r="D48" s="19">
        <f t="shared" si="2"/>
        <v>4229.166666666667</v>
      </c>
      <c r="E48" s="20">
        <f t="shared" si="3"/>
        <v>0</v>
      </c>
      <c r="F48" s="182">
        <f t="shared" si="4"/>
        <v>0.84583333333333333</v>
      </c>
      <c r="G48" s="208">
        <f t="shared" si="0"/>
        <v>4230.0125000000007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46250</v>
      </c>
      <c r="D49" s="19">
        <f t="shared" si="2"/>
        <v>4229.166666666667</v>
      </c>
      <c r="E49" s="20">
        <f t="shared" si="3"/>
        <v>0</v>
      </c>
      <c r="F49" s="182">
        <f t="shared" si="4"/>
        <v>0.84583333333333333</v>
      </c>
      <c r="G49" s="208">
        <f t="shared" si="0"/>
        <v>4230.0125000000007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46281</v>
      </c>
      <c r="D50" s="19">
        <f t="shared" si="2"/>
        <v>4229.166666666667</v>
      </c>
      <c r="E50" s="20">
        <f t="shared" si="3"/>
        <v>5064.8500000000004</v>
      </c>
      <c r="F50" s="182">
        <f t="shared" si="4"/>
        <v>0.84583333333333333</v>
      </c>
      <c r="G50" s="208">
        <f t="shared" si="0"/>
        <v>9294.8624999999993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46311</v>
      </c>
      <c r="D51" s="19">
        <f t="shared" si="2"/>
        <v>4229.166666666667</v>
      </c>
      <c r="E51" s="20">
        <f t="shared" si="3"/>
        <v>5064.8500000000004</v>
      </c>
      <c r="F51" s="182">
        <f t="shared" si="4"/>
        <v>0.84583333333333333</v>
      </c>
      <c r="G51" s="208">
        <f t="shared" si="0"/>
        <v>9294.8624999999993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46342</v>
      </c>
      <c r="D52" s="19">
        <f t="shared" si="2"/>
        <v>4229.166666666667</v>
      </c>
      <c r="E52" s="20">
        <f t="shared" si="3"/>
        <v>5064.8500000000004</v>
      </c>
      <c r="F52" s="182">
        <f t="shared" si="4"/>
        <v>0.84583333333333333</v>
      </c>
      <c r="G52" s="208">
        <f t="shared" si="0"/>
        <v>9294.8624999999993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46372</v>
      </c>
      <c r="D53" s="19">
        <f t="shared" si="2"/>
        <v>4229.166666666667</v>
      </c>
      <c r="E53" s="20">
        <f t="shared" si="3"/>
        <v>5064.8500000000004</v>
      </c>
      <c r="F53" s="182">
        <f t="shared" si="4"/>
        <v>0.84583333333333333</v>
      </c>
      <c r="G53" s="208">
        <f t="shared" si="0"/>
        <v>9294.8624999999993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46403</v>
      </c>
      <c r="D54" s="19">
        <f t="shared" si="2"/>
        <v>4229.166666666667</v>
      </c>
      <c r="E54" s="20">
        <f t="shared" si="3"/>
        <v>5064.8500000000004</v>
      </c>
      <c r="F54" s="182">
        <f t="shared" si="4"/>
        <v>0.84583333333333333</v>
      </c>
      <c r="G54" s="208">
        <f t="shared" si="0"/>
        <v>9294.8624999999993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46434</v>
      </c>
      <c r="D55" s="19">
        <f t="shared" si="2"/>
        <v>4229.166666666667</v>
      </c>
      <c r="E55" s="20">
        <f t="shared" si="3"/>
        <v>5064.8500000000004</v>
      </c>
      <c r="F55" s="182">
        <f t="shared" si="4"/>
        <v>0.84583333333333333</v>
      </c>
      <c r="G55" s="208">
        <f t="shared" si="0"/>
        <v>9294.8624999999993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46462</v>
      </c>
      <c r="D56" s="19">
        <f t="shared" si="2"/>
        <v>4229.166666666667</v>
      </c>
      <c r="E56" s="20">
        <f t="shared" si="3"/>
        <v>5064.8500000000004</v>
      </c>
      <c r="F56" s="182">
        <f t="shared" si="4"/>
        <v>0.84583333333333333</v>
      </c>
      <c r="G56" s="208">
        <f t="shared" si="0"/>
        <v>9294.8624999999993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46493</v>
      </c>
      <c r="D57" s="19">
        <f t="shared" si="2"/>
        <v>4229.166666666667</v>
      </c>
      <c r="E57" s="20">
        <f t="shared" si="3"/>
        <v>5064.8500000000004</v>
      </c>
      <c r="F57" s="182">
        <f t="shared" si="4"/>
        <v>0.84583333333333333</v>
      </c>
      <c r="G57" s="208">
        <f t="shared" si="0"/>
        <v>9294.8624999999993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46523</v>
      </c>
      <c r="D58" s="19">
        <f t="shared" si="2"/>
        <v>4229.166666666667</v>
      </c>
      <c r="E58" s="20">
        <f t="shared" si="3"/>
        <v>5064.8500000000004</v>
      </c>
      <c r="F58" s="182">
        <f t="shared" si="4"/>
        <v>0.84583333333333333</v>
      </c>
      <c r="G58" s="208">
        <f t="shared" si="0"/>
        <v>9294.8624999999993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46554</v>
      </c>
      <c r="D59" s="19">
        <f t="shared" si="2"/>
        <v>4229.166666666667</v>
      </c>
      <c r="E59" s="20">
        <f t="shared" si="3"/>
        <v>5064.8500000000004</v>
      </c>
      <c r="F59" s="182">
        <f t="shared" si="4"/>
        <v>0.84583333333333333</v>
      </c>
      <c r="G59" s="208">
        <f t="shared" si="0"/>
        <v>9294.8624999999993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46584</v>
      </c>
      <c r="D60" s="19">
        <f t="shared" si="2"/>
        <v>4229.166666666667</v>
      </c>
      <c r="E60" s="20">
        <f t="shared" si="3"/>
        <v>5064.8500000000004</v>
      </c>
      <c r="F60" s="182">
        <f t="shared" si="4"/>
        <v>0.84583333333333333</v>
      </c>
      <c r="G60" s="208">
        <f t="shared" si="0"/>
        <v>9294.8624999999993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46615</v>
      </c>
      <c r="D61" s="19">
        <f t="shared" si="2"/>
        <v>4229.166666666667</v>
      </c>
      <c r="E61" s="20">
        <f t="shared" si="3"/>
        <v>5064.8500000000004</v>
      </c>
      <c r="F61" s="182">
        <f t="shared" si="4"/>
        <v>0.84583333333333333</v>
      </c>
      <c r="G61" s="208">
        <f t="shared" si="0"/>
        <v>9294.8624999999993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46646</v>
      </c>
      <c r="D62" s="19">
        <f t="shared" si="2"/>
        <v>4229.166666666667</v>
      </c>
      <c r="E62" s="20">
        <f t="shared" si="3"/>
        <v>5064.8500000000004</v>
      </c>
      <c r="F62" s="182">
        <f t="shared" si="4"/>
        <v>0.84583333333333333</v>
      </c>
      <c r="G62" s="208">
        <f t="shared" si="0"/>
        <v>9294.8624999999993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46676</v>
      </c>
      <c r="D63" s="19">
        <f t="shared" si="2"/>
        <v>4229.166666666667</v>
      </c>
      <c r="E63" s="20">
        <f t="shared" si="3"/>
        <v>5064.8500000000004</v>
      </c>
      <c r="F63" s="182">
        <f t="shared" si="4"/>
        <v>0.84583333333333333</v>
      </c>
      <c r="G63" s="208">
        <f t="shared" si="0"/>
        <v>9294.8624999999993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46707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46768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46799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46859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46889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46920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46950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46981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47012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47042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47073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47103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47134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47165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47193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47224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47254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47285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47315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47346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47377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47438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47499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47530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47558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47589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47619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47650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47680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47711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47742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47772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2" thickBot="1" x14ac:dyDescent="0.3">
      <c r="A100" s="43"/>
      <c r="B100" s="213" t="s">
        <v>1</v>
      </c>
      <c r="C100" s="214"/>
      <c r="D100" s="93">
        <f>SUM(D40:D99)</f>
        <v>101500.00000000003</v>
      </c>
      <c r="E100" s="93">
        <f>SUM(E40:E99)</f>
        <v>70907.899999999994</v>
      </c>
      <c r="F100" s="99">
        <f>SUM(F40:F99)</f>
        <v>20.300000000000008</v>
      </c>
      <c r="G100" s="211">
        <f>SUM(G40:H99)</f>
        <v>172428.19999999998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57R9chC+ZpcNLhT19dKIvSu+HZS9Nd7CrNh6A70mA60yFxnhgXVvKvMH3NT4bj+3LL3AEvy6BBrGs//c2jtBMA==" saltValue="d0hLESNEYE76BwLbxIF5m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L7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51" t="s">
        <v>158</v>
      </c>
      <c r="B9" s="252"/>
      <c r="C9" s="252"/>
      <c r="D9" s="25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44" t="s">
        <v>30</v>
      </c>
      <c r="B26" s="245"/>
      <c r="C26" s="245"/>
      <c r="D26" s="245"/>
      <c r="E26" s="245"/>
      <c r="F26" s="245"/>
      <c r="G26" s="246"/>
    </row>
    <row r="27" spans="1:8" ht="41.4" thickBot="1" x14ac:dyDescent="0.3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43"/>
      <c r="E29" s="243"/>
      <c r="F29" s="243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E16" sqref="E16"/>
    </sheetView>
  </sheetViews>
  <sheetFormatPr defaultColWidth="9.109375" defaultRowHeight="13.2" x14ac:dyDescent="0.25"/>
  <cols>
    <col min="1" max="1" width="35.109375" style="116" bestFit="1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148500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148500 грн.</v>
      </c>
      <c r="H4" s="185">
        <f>B4+J4</f>
        <v>150000</v>
      </c>
      <c r="I4" s="151">
        <v>10</v>
      </c>
      <c r="J4" s="151">
        <v>1500</v>
      </c>
      <c r="K4" s="184">
        <v>0</v>
      </c>
      <c r="L4" s="153">
        <f t="shared" ref="L4" si="0">D4/12/(1-1/POWER(1+D4/12,C4))*H4+H4*F4</f>
        <v>13735.651062430643</v>
      </c>
      <c r="M4" s="154">
        <f>F4</f>
        <v>4.99E-2</v>
      </c>
      <c r="N4" s="154"/>
      <c r="O4" s="155">
        <v>0</v>
      </c>
      <c r="P4" s="151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Satellite_Fix_0-10-24</vt:lpstr>
      <vt:lpstr>Перелік партнерів</vt:lpstr>
      <vt:lpstr>Назви</vt:lpstr>
      <vt:lpstr>Лист2</vt:lpstr>
      <vt:lpstr>'Satellite_Fix_0-10-24'!Область_друку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2025-10-16T12:18:20Z</dcterms:modified>
</cp:coreProperties>
</file>