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NST\"/>
    </mc:Choice>
  </mc:AlternateContent>
  <xr:revisionPtr revIDLastSave="0" documentId="13_ncr:1_{C0398999-EF98-4D6F-B42C-CE2A22F8A730}" xr6:coauthVersionLast="47" xr6:coauthVersionMax="47" xr10:uidLastSave="{00000000-0000-0000-0000-000000000000}"/>
  <workbookProtection workbookAlgorithmName="SHA-512" workbookHashValue="kC+FKizluGWumBUBQE6Ys5YiMVfc8VJYHTWVSLAHw8YmE6xu6wQoKV0L8kAU9+DSIhXnZGIoduVEIPipqnV6Zw==" workbookSaltValue="DMGOrjTphC8j4OfxqxdZrg==" workbookSpinCount="100000" lockStructure="1"/>
  <bookViews>
    <workbookView xWindow="-108" yWindow="-108" windowWidth="23256" windowHeight="12720" tabRatio="863" xr2:uid="{00000000-000D-0000-FFFF-FFFF00000000}"/>
  </bookViews>
  <sheets>
    <sheet name="NST Ідея_9_NEW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Ідея_9_NEW'!$A$1:$I$103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<sst xmlns="http://schemas.openxmlformats.org/spreadsheetml/2006/main" count="169" uniqueCount="161">
  <si>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</si>
  <si>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</si>
  <si>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</si>
  <si>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</si>
  <si>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</si>
  <si>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</si>
  <si>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</si>
  <si>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</si>
  <si>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</si>
  <si>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</si>
  <si>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</si>
  <si>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</si>
  <si>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</si>
  <si>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</si>
  <si>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</si>
  <si>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</si>
  <si>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</si>
  <si>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</si>
  <si>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</si>
  <si>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</si>
  <si>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</si>
  <si>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</si>
  <si>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</si>
  <si>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</si>
  <si>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</si>
  <si>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</si>
  <si>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</si>
  <si>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</si>
  <si>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</si>
  <si>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</si>
  <si>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</si>
  <si>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</si>
  <si>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</si>
  <si>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</si>
  <si>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</si>
  <si>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</si>
  <si>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</si>
  <si>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</si>
  <si>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</si>
  <si>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</si>
  <si>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</si>
  <si>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</si>
  <si>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</si>
  <si>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</si>
  <si>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</si>
  <si>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</si>
  <si>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</si>
  <si>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</si>
  <si>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</si>
  <si>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</si>
  <si>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</si>
  <si>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</si>
  <si>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</si>
  <si>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</si>
  <si>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</si>
  <si>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</si>
  <si>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</si>
  <si>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</si>
  <si>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</si>
  <si>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</si>
  <si>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</si>
  <si>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</si>
  <si>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</si>
  <si>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</si>
  <si>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</si>
  <si>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</si>
  <si>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</si>
  <si>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</si>
  <si>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</si>
  <si>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</si>
  <si>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</si>
  <si>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</si>
  <si>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</si>
  <si>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</si>
  <si>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</si>
  <si>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</si>
  <si>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</si>
  <si>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</si>
  <si>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</si>
  <si>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</si>
  <si>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</si>
  <si>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</si>
  <si>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</si>
  <si>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</si>
  <si>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</si>
  <si>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</si>
  <si>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</si>
  <si>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</si>
  <si>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</si>
  <si>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</si>
  <si>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</si>
  <si>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</si>
  <si>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</si>
  <si>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</si>
  <si>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</si>
  <si>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</si>
  <si>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</si>
  <si>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</si>
  <si>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</si>
  <si>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</si>
  <si>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</si>
  <si>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</si>
  <si>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</si>
  <si>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</si>
  <si>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</si>
  <si>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</si>
  <si>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</si>
  <si>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</si>
  <si>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</si>
  <si>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</si>
  <si>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</si>
  <si>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</si>
  <si>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</si>
  <si>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</si>
  <si>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</si>
  <si>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</si>
  <si>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</si>
  <si>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</si>
  <si>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</si>
  <si>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</si>
  <si>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</si>
  <si>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</si>
  <si>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</si>
  <si>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</si>
  <si>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</si>
  <si>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</si>
  <si>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</si>
  <si>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</si>
  <si>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</si>
  <si>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</si>
  <si>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</si>
  <si>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</si>
  <si>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</si>
  <si>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</si>
  <si>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</si>
  <si>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</si>
  <si>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</si>
  <si>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</si>
  <si>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</si>
  <si>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</si>
  <si>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</si>
  <si>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</si>
  <si>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</si>
  <si>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</si>
  <si>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</si>
  <si>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</si>
  <si>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</si>
  <si>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</si>
  <si>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</si>
  <si>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</si>
  <si>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</si>
  <si>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</si>
  <si>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</si>
  <si>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</si>
  <si>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</si>
  <si>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</si>
  <si>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</si>
  <si>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</si>
  <si>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</si>
  <si>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</si>
  <si>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Ідея_9_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</si>
</sst>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0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2286000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14.66406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5">
      <c r="A2" s="2"/>
      <c r="B2" s="88"/>
      <c r="C2" s="88"/>
      <c r="D2" s="88"/>
      <c r="E2" s="109">
        <f>VLOOKUP('NST Ідея_9_NEW'!H2,Лист2!A:P,16,FALSE)</f>
        <v>5000</v>
      </c>
      <c r="F2" s="132">
        <f>VLOOKUP(H$2,Лист2!$A:$H,8,0)</f>
        <v>149999.999985</v>
      </c>
      <c r="G2" s="177">
        <f ca="1">TODAY()</f>
        <v>45932</v>
      </c>
      <c r="H2" s="193" t="s">
        <v>160</v>
      </c>
      <c r="I2" s="194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102500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146341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.6" thickBot="1" x14ac:dyDescent="0.3">
      <c r="A5" s="1"/>
      <c r="B5" s="199" t="s">
        <v>42</v>
      </c>
      <c r="C5" s="200"/>
      <c r="D5" s="200"/>
      <c r="E5" s="201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0" t="s">
        <v>43</v>
      </c>
      <c r="C7" s="191"/>
      <c r="D7" s="191"/>
      <c r="E7" s="192"/>
      <c r="F7" s="163">
        <f>F5+F5*F11+F15+F5*F17</f>
        <v>102500</v>
      </c>
      <c r="G7" s="164"/>
      <c r="H7" s="165"/>
      <c r="I7" s="42"/>
      <c r="J7" s="4"/>
      <c r="K7" s="37"/>
      <c r="L7" s="51" t="str">
        <f>Лист2!A4</f>
        <v>NST Ідея_9_ New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6" t="s">
        <v>41</v>
      </c>
      <c r="C13" s="206"/>
      <c r="D13" s="206"/>
      <c r="E13" s="204"/>
      <c r="F13" s="140">
        <f>VLOOKUP(H$2,Лист2!$A:$J,9,0)</f>
        <v>9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6" t="s">
        <v>40</v>
      </c>
      <c r="C17" s="206"/>
      <c r="D17" s="206"/>
      <c r="E17" s="206"/>
      <c r="F17" s="134">
        <f>VLOOKUP(H$2,Лист2!$A:$K,11,0)</f>
        <v>2.5000000000000001E-2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102500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76741.249999999971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179241.24999999997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0.67781968712806717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5" hidden="1" customHeight="1" thickBot="1" x14ac:dyDescent="0.3">
      <c r="A39" s="1"/>
      <c r="B39" s="90">
        <v>0</v>
      </c>
      <c r="C39" s="159">
        <f ca="1">TODAY()</f>
        <v>45932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45963</v>
      </c>
      <c r="D40" s="19">
        <f>IF(B40&lt;=$F$21,$F$7/$F$21,0)</f>
        <v>4270.833333333333</v>
      </c>
      <c r="E40" s="20">
        <f>IF(AND(B40&gt;F$13,B40&lt;=$F$21),F$7*F$19,0)</f>
        <v>0</v>
      </c>
      <c r="F40" s="182">
        <f>IF(B40&lt;=$F$21,F$5*F$9/12,0)</f>
        <v>0.83333333333333337</v>
      </c>
      <c r="G40" s="208">
        <f t="shared" ref="G40:G71" si="0">IF(B$40&lt;=F$21,D40+E40+F40,0)</f>
        <v>4271.6666666666661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45993</v>
      </c>
      <c r="D41" s="19">
        <f t="shared" ref="D41:D87" si="2">IF(B41&lt;=$F$21,$F$7/$F$21,0)</f>
        <v>4270.833333333333</v>
      </c>
      <c r="E41" s="20">
        <f t="shared" ref="E41:E99" si="3">IF(AND(B41&gt;F$13,B41&lt;=$F$21),F$7*F$19,0)</f>
        <v>0</v>
      </c>
      <c r="F41" s="20">
        <f t="shared" ref="F41:F99" si="4">IF(B41&lt;=$F$21,F$5*F$9/12,0)</f>
        <v>0.83333333333333337</v>
      </c>
      <c r="G41" s="208">
        <f t="shared" si="0"/>
        <v>4271.6666666666661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46024</v>
      </c>
      <c r="D42" s="19">
        <f t="shared" si="2"/>
        <v>4270.833333333333</v>
      </c>
      <c r="E42" s="20">
        <f t="shared" si="3"/>
        <v>0</v>
      </c>
      <c r="F42" s="20">
        <f t="shared" si="4"/>
        <v>0.83333333333333337</v>
      </c>
      <c r="G42" s="208">
        <f t="shared" si="0"/>
        <v>4271.6666666666661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46055</v>
      </c>
      <c r="D43" s="19">
        <f t="shared" si="2"/>
        <v>4270.833333333333</v>
      </c>
      <c r="E43" s="20">
        <f t="shared" si="3"/>
        <v>0</v>
      </c>
      <c r="F43" s="20">
        <f t="shared" si="4"/>
        <v>0.83333333333333337</v>
      </c>
      <c r="G43" s="208">
        <f t="shared" si="0"/>
        <v>4271.6666666666661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46083</v>
      </c>
      <c r="D44" s="19">
        <f t="shared" si="2"/>
        <v>4270.833333333333</v>
      </c>
      <c r="E44" s="20">
        <f t="shared" si="3"/>
        <v>0</v>
      </c>
      <c r="F44" s="20">
        <f t="shared" si="4"/>
        <v>0.83333333333333337</v>
      </c>
      <c r="G44" s="208">
        <f t="shared" si="0"/>
        <v>4271.6666666666661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46114</v>
      </c>
      <c r="D45" s="19">
        <f t="shared" si="2"/>
        <v>4270.833333333333</v>
      </c>
      <c r="E45" s="20">
        <f t="shared" si="3"/>
        <v>0</v>
      </c>
      <c r="F45" s="20">
        <f t="shared" si="4"/>
        <v>0.83333333333333337</v>
      </c>
      <c r="G45" s="208">
        <f t="shared" si="0"/>
        <v>4271.6666666666661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46144</v>
      </c>
      <c r="D46" s="19">
        <f t="shared" si="2"/>
        <v>4270.833333333333</v>
      </c>
      <c r="E46" s="20">
        <f t="shared" si="3"/>
        <v>0</v>
      </c>
      <c r="F46" s="20">
        <f t="shared" si="4"/>
        <v>0.83333333333333337</v>
      </c>
      <c r="G46" s="208">
        <f t="shared" si="0"/>
        <v>4271.6666666666661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46175</v>
      </c>
      <c r="D47" s="19">
        <f t="shared" si="2"/>
        <v>4270.833333333333</v>
      </c>
      <c r="E47" s="20">
        <f t="shared" si="3"/>
        <v>0</v>
      </c>
      <c r="F47" s="20">
        <f t="shared" si="4"/>
        <v>0.83333333333333337</v>
      </c>
      <c r="G47" s="208">
        <f t="shared" si="0"/>
        <v>4271.6666666666661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46205</v>
      </c>
      <c r="D48" s="19">
        <f t="shared" si="2"/>
        <v>4270.833333333333</v>
      </c>
      <c r="E48" s="20">
        <f t="shared" si="3"/>
        <v>0</v>
      </c>
      <c r="F48" s="20">
        <f t="shared" si="4"/>
        <v>0.83333333333333337</v>
      </c>
      <c r="G48" s="208">
        <f t="shared" si="0"/>
        <v>4271.6666666666661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46236</v>
      </c>
      <c r="D49" s="19">
        <f t="shared" si="2"/>
        <v>4270.833333333333</v>
      </c>
      <c r="E49" s="20">
        <f t="shared" si="3"/>
        <v>5114.75</v>
      </c>
      <c r="F49" s="20">
        <f t="shared" si="4"/>
        <v>0.83333333333333337</v>
      </c>
      <c r="G49" s="208">
        <f t="shared" si="0"/>
        <v>9386.4166666666661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46267</v>
      </c>
      <c r="D50" s="19">
        <f t="shared" si="2"/>
        <v>4270.833333333333</v>
      </c>
      <c r="E50" s="20">
        <f t="shared" si="3"/>
        <v>5114.75</v>
      </c>
      <c r="F50" s="20">
        <f t="shared" si="4"/>
        <v>0.83333333333333337</v>
      </c>
      <c r="G50" s="208">
        <f t="shared" si="0"/>
        <v>9386.4166666666661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46297</v>
      </c>
      <c r="D51" s="19">
        <f t="shared" si="2"/>
        <v>4270.833333333333</v>
      </c>
      <c r="E51" s="20">
        <f t="shared" si="3"/>
        <v>5114.75</v>
      </c>
      <c r="F51" s="20">
        <f t="shared" si="4"/>
        <v>0.83333333333333337</v>
      </c>
      <c r="G51" s="208">
        <f t="shared" si="0"/>
        <v>9386.4166666666661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46328</v>
      </c>
      <c r="D52" s="19">
        <f t="shared" si="2"/>
        <v>4270.833333333333</v>
      </c>
      <c r="E52" s="20">
        <f t="shared" si="3"/>
        <v>5114.75</v>
      </c>
      <c r="F52" s="20">
        <f t="shared" si="4"/>
        <v>0.83333333333333337</v>
      </c>
      <c r="G52" s="208">
        <f t="shared" si="0"/>
        <v>9386.4166666666661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46358</v>
      </c>
      <c r="D53" s="19">
        <f t="shared" si="2"/>
        <v>4270.833333333333</v>
      </c>
      <c r="E53" s="20">
        <f t="shared" si="3"/>
        <v>5114.75</v>
      </c>
      <c r="F53" s="20">
        <f t="shared" si="4"/>
        <v>0.83333333333333337</v>
      </c>
      <c r="G53" s="208">
        <f t="shared" si="0"/>
        <v>9386.4166666666661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46389</v>
      </c>
      <c r="D54" s="19">
        <f t="shared" si="2"/>
        <v>4270.833333333333</v>
      </c>
      <c r="E54" s="20">
        <f t="shared" si="3"/>
        <v>5114.75</v>
      </c>
      <c r="F54" s="20">
        <f t="shared" si="4"/>
        <v>0.83333333333333337</v>
      </c>
      <c r="G54" s="208">
        <f t="shared" si="0"/>
        <v>9386.4166666666661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46420</v>
      </c>
      <c r="D55" s="19">
        <f t="shared" si="2"/>
        <v>4270.833333333333</v>
      </c>
      <c r="E55" s="20">
        <f t="shared" si="3"/>
        <v>5114.75</v>
      </c>
      <c r="F55" s="20">
        <f t="shared" si="4"/>
        <v>0.83333333333333337</v>
      </c>
      <c r="G55" s="208">
        <f t="shared" si="0"/>
        <v>9386.4166666666661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46448</v>
      </c>
      <c r="D56" s="19">
        <f t="shared" si="2"/>
        <v>4270.833333333333</v>
      </c>
      <c r="E56" s="20">
        <f t="shared" si="3"/>
        <v>5114.75</v>
      </c>
      <c r="F56" s="20">
        <f t="shared" si="4"/>
        <v>0.83333333333333337</v>
      </c>
      <c r="G56" s="208">
        <f t="shared" si="0"/>
        <v>9386.4166666666661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46479</v>
      </c>
      <c r="D57" s="19">
        <f t="shared" si="2"/>
        <v>4270.833333333333</v>
      </c>
      <c r="E57" s="20">
        <f t="shared" si="3"/>
        <v>5114.75</v>
      </c>
      <c r="F57" s="20">
        <f t="shared" si="4"/>
        <v>0.83333333333333337</v>
      </c>
      <c r="G57" s="208">
        <f t="shared" si="0"/>
        <v>9386.4166666666661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46509</v>
      </c>
      <c r="D58" s="19">
        <f t="shared" si="2"/>
        <v>4270.833333333333</v>
      </c>
      <c r="E58" s="20">
        <f t="shared" si="3"/>
        <v>5114.75</v>
      </c>
      <c r="F58" s="20">
        <f t="shared" si="4"/>
        <v>0.83333333333333337</v>
      </c>
      <c r="G58" s="208">
        <f t="shared" si="0"/>
        <v>9386.4166666666661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46540</v>
      </c>
      <c r="D59" s="19">
        <f t="shared" si="2"/>
        <v>4270.833333333333</v>
      </c>
      <c r="E59" s="20">
        <f t="shared" si="3"/>
        <v>5114.75</v>
      </c>
      <c r="F59" s="20">
        <f t="shared" si="4"/>
        <v>0.83333333333333337</v>
      </c>
      <c r="G59" s="208">
        <f t="shared" si="0"/>
        <v>9386.4166666666661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46570</v>
      </c>
      <c r="D60" s="19">
        <f t="shared" si="2"/>
        <v>4270.833333333333</v>
      </c>
      <c r="E60" s="20">
        <f t="shared" si="3"/>
        <v>5114.75</v>
      </c>
      <c r="F60" s="20">
        <f t="shared" si="4"/>
        <v>0.83333333333333337</v>
      </c>
      <c r="G60" s="208">
        <f t="shared" si="0"/>
        <v>9386.4166666666661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46601</v>
      </c>
      <c r="D61" s="19">
        <f t="shared" si="2"/>
        <v>4270.833333333333</v>
      </c>
      <c r="E61" s="20">
        <f t="shared" si="3"/>
        <v>5114.75</v>
      </c>
      <c r="F61" s="20">
        <f t="shared" si="4"/>
        <v>0.83333333333333337</v>
      </c>
      <c r="G61" s="208">
        <f t="shared" si="0"/>
        <v>9386.4166666666661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46632</v>
      </c>
      <c r="D62" s="19">
        <f t="shared" si="2"/>
        <v>4270.833333333333</v>
      </c>
      <c r="E62" s="20">
        <f t="shared" si="3"/>
        <v>5114.75</v>
      </c>
      <c r="F62" s="20">
        <f t="shared" si="4"/>
        <v>0.83333333333333337</v>
      </c>
      <c r="G62" s="208">
        <f t="shared" si="0"/>
        <v>9386.4166666666661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46662</v>
      </c>
      <c r="D63" s="19">
        <f t="shared" si="2"/>
        <v>4270.833333333333</v>
      </c>
      <c r="E63" s="20">
        <f t="shared" si="3"/>
        <v>5114.75</v>
      </c>
      <c r="F63" s="20">
        <f t="shared" si="4"/>
        <v>0.83333333333333337</v>
      </c>
      <c r="G63" s="208">
        <f t="shared" si="0"/>
        <v>9386.4166666666661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46693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46723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46754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46785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46814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46845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46875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46906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46936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46967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46998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47028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47059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47089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47120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47151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47179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47210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47240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47271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47301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47332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47363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47393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47424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47454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47485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47516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47544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47575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47605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47636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47666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47697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47728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47758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2" thickBot="1" x14ac:dyDescent="0.3">
      <c r="A100" s="43"/>
      <c r="B100" s="213" t="s">
        <v>1</v>
      </c>
      <c r="C100" s="214"/>
      <c r="D100" s="93">
        <f>SUM(D40:D99)</f>
        <v>102499.99999999997</v>
      </c>
      <c r="E100" s="93">
        <f>SUM(E40:E99)</f>
        <v>76721.25</v>
      </c>
      <c r="F100" s="99">
        <f>SUM(F40:F99)</f>
        <v>20</v>
      </c>
      <c r="G100" s="211">
        <f>SUM(G40:H99)</f>
        <v>179241.24999999997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Icflz69s5mEIJxJN7XepbbsSqemHE3v7PkNMfhxL25Kx5aWixOHQXpJWxndCJUa8xme5mSY7PqPWJud8qwamXQ==" saltValue="PvjK1ZuR+F5//By7Td7T0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51" t="s">
        <v>158</v>
      </c>
      <c r="B9" s="252"/>
      <c r="C9" s="252"/>
      <c r="D9" s="25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44" t="s">
        <v>30</v>
      </c>
      <c r="B26" s="245"/>
      <c r="C26" s="245"/>
      <c r="D26" s="245"/>
      <c r="E26" s="245"/>
      <c r="F26" s="245"/>
      <c r="G26" s="246"/>
    </row>
    <row r="27" spans="1:8" ht="41.4" thickBot="1" x14ac:dyDescent="0.3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43"/>
      <c r="E29" s="243"/>
      <c r="F29" s="243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A4" sqref="A4"/>
    </sheetView>
  </sheetViews>
  <sheetFormatPr defaultColWidth="9.109375" defaultRowHeight="13.2" x14ac:dyDescent="0.25"/>
  <cols>
    <col min="1" max="1" width="31" style="116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146341.46340000001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146341,4634 грн.</v>
      </c>
      <c r="H4" s="184">
        <f>B4+B4*K4</f>
        <v>149999.999985</v>
      </c>
      <c r="I4" s="151">
        <v>9</v>
      </c>
      <c r="K4" s="185">
        <v>2.5000000000000001E-2</v>
      </c>
      <c r="L4" s="153">
        <f t="shared" ref="L4" si="0">D4/12/(1-1/POWER(1+D4/12,C4))*H4+H4*F4</f>
        <v>13735.651061057079</v>
      </c>
      <c r="M4" s="154">
        <f>F4</f>
        <v>4.99E-2</v>
      </c>
      <c r="N4" s="154"/>
      <c r="O4" s="155">
        <v>0</v>
      </c>
      <c r="P4" s="151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Ідея_9_NEW</vt:lpstr>
      <vt:lpstr>Перелік партнерів</vt:lpstr>
      <vt:lpstr>Назви</vt:lpstr>
      <vt:lpstr>Лист2</vt:lpstr>
      <vt:lpstr>'NST Ідея_9_NEW'!Область_друку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2025-10-02T07:50:11Z</dcterms:modified>
</cp:coreProperties>
</file>