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1"/>
  </bookViews>
  <sheets>
    <sheet name="Картка Саме та_без страховки" sheetId="9" r:id="rId1"/>
    <sheet name="Картка Саме та_із страховкою" sheetId="10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0" l="1"/>
  <c r="G25" i="10"/>
  <c r="G24" i="10"/>
  <c r="G23" i="10"/>
  <c r="G22" i="10"/>
  <c r="G21" i="10"/>
  <c r="G20" i="10"/>
  <c r="G19" i="10"/>
  <c r="G18" i="10"/>
  <c r="G17" i="10"/>
  <c r="G16" i="10"/>
  <c r="G15" i="10"/>
  <c r="G14" i="10"/>
  <c r="B10" i="10"/>
  <c r="B3" i="10" s="1"/>
  <c r="B1" i="10"/>
  <c r="I14" i="10" l="1"/>
  <c r="B9" i="10"/>
  <c r="C13" i="10"/>
  <c r="H14" i="10" s="1"/>
  <c r="E14" i="10"/>
  <c r="G13" i="10"/>
  <c r="G26" i="10" s="1"/>
  <c r="D14" i="10" l="1"/>
  <c r="C14" i="10" l="1"/>
  <c r="F14" i="10"/>
  <c r="I36" i="10" l="1"/>
  <c r="H15" i="10"/>
  <c r="I15" i="10"/>
  <c r="E15" i="10"/>
  <c r="D15" i="10" l="1"/>
  <c r="C15" i="10" l="1"/>
  <c r="F15" i="10"/>
  <c r="I16" i="10" l="1"/>
  <c r="H16" i="10"/>
  <c r="E16" i="10"/>
  <c r="D16" i="10" l="1"/>
  <c r="F16" i="10" s="1"/>
  <c r="I17" i="10" s="1"/>
  <c r="C16" i="10" l="1"/>
  <c r="H17" i="10"/>
  <c r="E17" i="10"/>
  <c r="D17" i="10" l="1"/>
  <c r="F17" i="10" s="1"/>
  <c r="I18" i="10" s="1"/>
  <c r="C17" i="10"/>
  <c r="E18" i="10" l="1"/>
  <c r="H18" i="10"/>
  <c r="D18" i="10" l="1"/>
  <c r="C18" i="10" s="1"/>
  <c r="F18" i="10" l="1"/>
  <c r="H19" i="10" s="1"/>
  <c r="I19" i="10" l="1"/>
  <c r="E19" i="10"/>
  <c r="D19" i="10" s="1"/>
  <c r="F19" i="10" s="1"/>
  <c r="I20" i="10" s="1"/>
  <c r="C19" i="10" l="1"/>
  <c r="E20" i="10"/>
  <c r="H20" i="10"/>
  <c r="D20" i="10" l="1"/>
  <c r="F20" i="10" s="1"/>
  <c r="H21" i="10" s="1"/>
  <c r="E21" i="10" l="1"/>
  <c r="I21" i="10"/>
  <c r="C20" i="10"/>
  <c r="D21" i="10" l="1"/>
  <c r="C21" i="10" s="1"/>
  <c r="F21" i="10" l="1"/>
  <c r="I22" i="10" s="1"/>
  <c r="E22" i="10"/>
  <c r="H22" i="10"/>
  <c r="D22" i="10" l="1"/>
  <c r="C22" i="10" s="1"/>
  <c r="F22" i="10" l="1"/>
  <c r="I23" i="10" s="1"/>
  <c r="H23" i="10" l="1"/>
  <c r="E23" i="10"/>
  <c r="D23" i="10" l="1"/>
  <c r="C23" i="10" s="1"/>
  <c r="F23" i="10"/>
  <c r="I24" i="10" s="1"/>
  <c r="E24" i="10" l="1"/>
  <c r="H24" i="10"/>
  <c r="D24" i="10" l="1"/>
  <c r="C24" i="10" s="1"/>
  <c r="F24" i="10" l="1"/>
  <c r="H25" i="10" s="1"/>
  <c r="H26" i="10" s="1"/>
  <c r="I25" i="10"/>
  <c r="I26" i="10" s="1"/>
  <c r="E25" i="10" l="1"/>
  <c r="E26" i="10" s="1"/>
  <c r="L26" i="10" s="1"/>
  <c r="I38" i="10" s="1"/>
  <c r="D25" i="10" l="1"/>
  <c r="I32" i="9"/>
  <c r="F25" i="10" l="1"/>
  <c r="C25" i="10" s="1"/>
  <c r="D26" i="10"/>
  <c r="G14" i="9"/>
  <c r="J26" i="10" l="1"/>
  <c r="I42" i="10" s="1"/>
  <c r="C26" i="10"/>
  <c r="K26" i="10" s="1"/>
  <c r="I40" i="10" s="1"/>
  <c r="B1" i="9"/>
  <c r="B9" i="9" s="1"/>
  <c r="I14" i="9" l="1"/>
  <c r="G13" i="9"/>
  <c r="C13" i="9"/>
  <c r="B10" i="9"/>
  <c r="B3" i="9" s="1"/>
  <c r="E14" i="9" s="1"/>
  <c r="D14" i="9" l="1"/>
  <c r="G25" i="9"/>
  <c r="G24" i="9"/>
  <c r="G23" i="9"/>
  <c r="G22" i="9"/>
  <c r="G21" i="9"/>
  <c r="G20" i="9"/>
  <c r="G19" i="9"/>
  <c r="G18" i="9"/>
  <c r="G17" i="9"/>
  <c r="G16" i="9"/>
  <c r="G15" i="9"/>
  <c r="F14" i="9" l="1"/>
  <c r="H14" i="9"/>
  <c r="C14" i="9" s="1"/>
  <c r="G26" i="9"/>
  <c r="I34" i="9" l="1"/>
  <c r="E15" i="9"/>
  <c r="H15" i="9"/>
  <c r="I15" i="9"/>
  <c r="D15" i="9" l="1"/>
  <c r="F15" i="9" s="1"/>
  <c r="E16" i="9" s="1"/>
  <c r="C15" i="9" l="1"/>
  <c r="H16" i="9"/>
  <c r="I16" i="9"/>
  <c r="D16" i="9" l="1"/>
  <c r="C16" i="9" s="1"/>
  <c r="F16" i="9" l="1"/>
  <c r="I17" i="9" s="1"/>
  <c r="E17" i="9" l="1"/>
  <c r="H17" i="9"/>
  <c r="D17" i="9" l="1"/>
  <c r="C17" i="9" s="1"/>
  <c r="F17" i="9" l="1"/>
  <c r="E18" i="9" l="1"/>
  <c r="H18" i="9"/>
  <c r="I18" i="9"/>
  <c r="D18" i="9" l="1"/>
  <c r="C18" i="9" s="1"/>
  <c r="F18" i="9" l="1"/>
  <c r="I19" i="9" s="1"/>
  <c r="E19" i="9" l="1"/>
  <c r="H19" i="9"/>
  <c r="D19" i="9" l="1"/>
  <c r="C19" i="9" s="1"/>
  <c r="F19" i="9" l="1"/>
  <c r="E20" i="9" s="1"/>
  <c r="H20" i="9" l="1"/>
  <c r="I20" i="9"/>
  <c r="D20" i="9" l="1"/>
  <c r="C20" i="9" s="1"/>
  <c r="F20" i="9" l="1"/>
  <c r="H21" i="9" s="1"/>
  <c r="I21" i="9" l="1"/>
  <c r="E21" i="9"/>
  <c r="D21" i="9" l="1"/>
  <c r="F21" i="9" s="1"/>
  <c r="C21" i="9" l="1"/>
  <c r="H22" i="9"/>
  <c r="I22" i="9"/>
  <c r="E22" i="9"/>
  <c r="D22" i="9" l="1"/>
  <c r="C22" i="9" s="1"/>
  <c r="F22" i="9"/>
  <c r="I23" i="9" s="1"/>
  <c r="E23" i="9" l="1"/>
  <c r="H23" i="9"/>
  <c r="D23" i="9" l="1"/>
  <c r="C23" i="9" s="1"/>
  <c r="F23" i="9" l="1"/>
  <c r="I24" i="9" s="1"/>
  <c r="H24" i="9"/>
  <c r="E24" i="9"/>
  <c r="D24" i="9" s="1"/>
  <c r="F24" i="9" l="1"/>
  <c r="C24" i="9"/>
  <c r="E25" i="9" l="1"/>
  <c r="E26" i="9" s="1"/>
  <c r="H25" i="9"/>
  <c r="H26" i="9" s="1"/>
  <c r="I25" i="9"/>
  <c r="I26" i="9" s="1"/>
  <c r="L26" i="9" l="1"/>
  <c r="I36" i="9" s="1"/>
  <c r="D25" i="9"/>
  <c r="F25" i="9" s="1"/>
  <c r="C25" i="9" s="1"/>
  <c r="D26" i="9" l="1"/>
  <c r="C26" i="9"/>
  <c r="K26" i="9" s="1"/>
  <c r="I38" i="9" s="1"/>
  <c r="J26" i="9"/>
  <c r="I40" i="9" s="1"/>
</calcChain>
</file>

<file path=xl/comments1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comments2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<sst xmlns="http://schemas.openxmlformats.org/spreadsheetml/2006/main" count="80" uniqueCount="38">
  <si>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</si>
  <si>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</si>
  <si>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</si>
  <si>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</si>
  <si>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</si>
  <si>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</si>
  <si>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</si>
  <si>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</si>
  <si>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</si>
  <si>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</si>
  <si>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</si>
  <si>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</si>
  <si>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</si>
  <si>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</si>
  <si>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</si>
  <si>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</si>
  <si>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</si>
  <si>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</si>
  <si>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</si>
  <si>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</si>
  <si>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</si>
  <si>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</si>
  <si>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</si>
  <si>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</si>
  <si>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</si>
  <si>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</si>
  <si>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</si>
  <si>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Добровільне страхування життя (щомісячно від розміру заборгованості)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</si>
  <si>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</si>
  <si>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</si>
  <si>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</si>
  <si>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</si>
  <si>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ОМП для расчётов</t>
  </si>
  <si>
    <t>ОМП по тарифам</t>
  </si>
  <si>
    <t>ОМП по Тарифам</t>
  </si>
  <si>
    <t>РКО карты / мес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</si>
  <si>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готівки в Україні.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</si>
  <si>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готівки на території України.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</si>
</sst>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7" fillId="5" borderId="0" xfId="0" applyFont="1" applyFill="1" applyBorder="1" applyAlignment="1" applyProtection="1">
      <alignment horizontal="center" vertical="top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164" fontId="0" fillId="2" borderId="0" xfId="0" applyNumberFormat="1" applyFill="1" applyBorder="1" applyProtection="1"/>
    <xf numFmtId="9" fontId="8" fillId="5" borderId="0" xfId="1" applyFont="1" applyFill="1" applyBorder="1" applyAlignment="1" applyProtection="1">
      <alignment horizontal="center"/>
    </xf>
    <xf numFmtId="0" fontId="0" fillId="5" borderId="0" xfId="0" applyFill="1" applyProtection="1"/>
    <xf numFmtId="0" fontId="0" fillId="5" borderId="0" xfId="0" applyFill="1" applyAlignment="1" applyProtection="1">
      <alignment horizontal="center"/>
    </xf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9" fontId="8" fillId="0" borderId="0" xfId="1" applyFont="1" applyBorder="1" applyAlignment="1" applyProtection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3</xdr:col>
      <xdr:colOff>0</xdr:colOff>
      <xdr:row>28</xdr:row>
      <xdr:rowOff>579120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28</xdr:row>
      <xdr:rowOff>91440</xdr:rowOff>
    </xdr:from>
    <xdr:to>
      <xdr:col>2</xdr:col>
      <xdr:colOff>129540</xdr:colOff>
      <xdr:row>28</xdr:row>
      <xdr:rowOff>518160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5273040"/>
          <a:ext cx="16764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opLeftCell="A29" zoomScaleNormal="100" workbookViewId="0">
      <selection activeCell="I30" sqref="I30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31.6640625" style="17" customWidth="1"/>
    <col min="9" max="9" width="31.21875" style="17" customWidth="1"/>
    <col min="10" max="10" width="14.44140625" style="17" bestFit="1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500000</v>
      </c>
      <c r="C1" s="33"/>
      <c r="D1" s="34"/>
      <c r="E1" s="61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0.45</v>
      </c>
      <c r="C2" s="37"/>
      <c r="D2" s="37"/>
      <c r="E2" s="62"/>
      <c r="F2" s="15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36">
        <f>B2/B10</f>
        <v>1.2328767123287671E-3</v>
      </c>
      <c r="C3" s="37"/>
      <c r="D3" s="37"/>
      <c r="E3" s="62"/>
      <c r="F3" s="15"/>
      <c r="G3" s="18"/>
      <c r="H3" s="18"/>
      <c r="I3" s="18"/>
      <c r="J3" s="18"/>
      <c r="K3" s="19"/>
    </row>
    <row r="4" spans="1:12" ht="15" hidden="1" customHeight="1" x14ac:dyDescent="0.3">
      <c r="A4" s="35" t="s">
        <v>33</v>
      </c>
      <c r="B4" s="36">
        <v>0.05</v>
      </c>
      <c r="C4" s="37"/>
      <c r="D4" s="37"/>
      <c r="E4" s="62"/>
      <c r="F4" s="15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</v>
      </c>
      <c r="C5" s="37"/>
      <c r="D5" s="37"/>
      <c r="E5" s="62"/>
      <c r="F5" s="15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62"/>
      <c r="F6" s="15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1.9E-2</v>
      </c>
      <c r="C7" s="38">
        <v>0</v>
      </c>
      <c r="D7" s="39" t="s">
        <v>26</v>
      </c>
      <c r="E7" s="62"/>
      <c r="F7" s="15"/>
      <c r="G7" s="18"/>
      <c r="H7" s="18"/>
      <c r="I7" s="18"/>
      <c r="J7" s="18"/>
    </row>
    <row r="8" spans="1:12" ht="15" hidden="1" customHeight="1" x14ac:dyDescent="0.3">
      <c r="A8" s="35" t="s">
        <v>35</v>
      </c>
      <c r="B8" s="40">
        <v>0</v>
      </c>
      <c r="C8" s="37"/>
      <c r="D8" s="37"/>
      <c r="E8" s="62"/>
      <c r="F8" s="15"/>
      <c r="G8" s="18"/>
      <c r="H8" s="18"/>
      <c r="I8" s="18"/>
      <c r="J8" s="18"/>
    </row>
    <row r="9" spans="1:12" ht="15" hidden="1" customHeight="1" x14ac:dyDescent="0.3">
      <c r="A9" s="53" t="s">
        <v>32</v>
      </c>
      <c r="B9" s="54">
        <f>B4+B8/B1</f>
        <v>0.05</v>
      </c>
      <c r="C9" s="55"/>
      <c r="D9" s="55"/>
      <c r="E9" s="56"/>
      <c r="F9" s="15"/>
      <c r="G9" s="18"/>
      <c r="H9" s="18"/>
      <c r="I9" s="18"/>
      <c r="J9" s="18"/>
    </row>
    <row r="10" spans="1:12" s="21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60"/>
      <c r="F10" s="2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-490500</v>
      </c>
      <c r="D13" s="44"/>
      <c r="E13" s="44"/>
      <c r="F13" s="44"/>
      <c r="G13" s="46">
        <f>B1*B7+C7</f>
        <v>9500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25000</v>
      </c>
      <c r="D14" s="44">
        <f>$B$9*B1-E14-G14-I14</f>
        <v>5890.4109589041109</v>
      </c>
      <c r="E14" s="44">
        <f>$B$3*B1*A14</f>
        <v>19109.589041095889</v>
      </c>
      <c r="F14" s="44">
        <f>B1-D14</f>
        <v>494109.58904109587</v>
      </c>
      <c r="G14" s="44">
        <f>B8</f>
        <v>0</v>
      </c>
      <c r="H14" s="44">
        <f>(-1)*B6*C13</f>
        <v>0</v>
      </c>
      <c r="I14" s="44">
        <f>B1*B5</f>
        <v>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24705.479452054795</v>
      </c>
      <c r="D15" s="44">
        <f t="shared" ref="D15:D25" si="0">$B$9*F14-E15-G15-H15-I15</f>
        <v>7648.5456933758687</v>
      </c>
      <c r="E15" s="44">
        <f t="shared" ref="E15:E24" si="1">$B$3*F14*A15</f>
        <v>17056.933758678926</v>
      </c>
      <c r="F15" s="44">
        <f>F14-D15</f>
        <v>486461.04334772</v>
      </c>
      <c r="G15" s="44">
        <f t="shared" ref="G15:G25" si="2">$B$8</f>
        <v>0</v>
      </c>
      <c r="H15" s="44">
        <f>+B6*F14</f>
        <v>0</v>
      </c>
      <c r="I15" s="44">
        <f t="shared" ref="I15:I25" si="3">F14*$B$5</f>
        <v>0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4">D16+E16+G16+H16+I16</f>
        <v>24323.052167386002</v>
      </c>
      <c r="D16" s="44">
        <f t="shared" si="0"/>
        <v>5730.9109216306788</v>
      </c>
      <c r="E16" s="44">
        <f t="shared" si="1"/>
        <v>18592.141245755323</v>
      </c>
      <c r="F16" s="44">
        <f t="shared" ref="F16:F25" si="5">F15-D16</f>
        <v>480730.13242608932</v>
      </c>
      <c r="G16" s="44">
        <f t="shared" si="2"/>
        <v>0</v>
      </c>
      <c r="H16" s="44">
        <f>B6*F15</f>
        <v>0</v>
      </c>
      <c r="I16" s="44">
        <f t="shared" si="3"/>
        <v>0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4"/>
        <v>24036.506621304467</v>
      </c>
      <c r="D17" s="44">
        <f t="shared" si="0"/>
        <v>6256.0770658189722</v>
      </c>
      <c r="E17" s="44">
        <f t="shared" si="1"/>
        <v>17780.429555485494</v>
      </c>
      <c r="F17" s="44">
        <f t="shared" si="5"/>
        <v>474474.05536027031</v>
      </c>
      <c r="G17" s="44">
        <f t="shared" si="2"/>
        <v>0</v>
      </c>
      <c r="H17" s="44">
        <f>+B6*F16</f>
        <v>0</v>
      </c>
      <c r="I17" s="44">
        <f t="shared" si="3"/>
        <v>0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4"/>
        <v>23723.702768013518</v>
      </c>
      <c r="D18" s="44">
        <f t="shared" si="0"/>
        <v>5589.6943508196237</v>
      </c>
      <c r="E18" s="44">
        <f t="shared" si="1"/>
        <v>18134.008417193894</v>
      </c>
      <c r="F18" s="44">
        <f t="shared" si="5"/>
        <v>468884.36100945069</v>
      </c>
      <c r="G18" s="44">
        <f t="shared" si="2"/>
        <v>0</v>
      </c>
      <c r="H18" s="44">
        <f>+B6*F17</f>
        <v>0</v>
      </c>
      <c r="I18" s="44">
        <f t="shared" si="3"/>
        <v>0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4"/>
        <v>23444.218050472537</v>
      </c>
      <c r="D19" s="44">
        <f t="shared" si="0"/>
        <v>6101.9197665613465</v>
      </c>
      <c r="E19" s="44">
        <f t="shared" si="1"/>
        <v>17342.29828391119</v>
      </c>
      <c r="F19" s="44">
        <f t="shared" si="5"/>
        <v>462782.44124288933</v>
      </c>
      <c r="G19" s="44">
        <f t="shared" si="2"/>
        <v>0</v>
      </c>
      <c r="H19" s="44">
        <f>+B6*F18</f>
        <v>0</v>
      </c>
      <c r="I19" s="44">
        <f t="shared" si="3"/>
        <v>0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4"/>
        <v>23139.122062144466</v>
      </c>
      <c r="D20" s="44">
        <f t="shared" si="0"/>
        <v>5451.9575269710258</v>
      </c>
      <c r="E20" s="44">
        <f t="shared" si="1"/>
        <v>17687.164535173441</v>
      </c>
      <c r="F20" s="44">
        <f t="shared" si="5"/>
        <v>457330.48371591832</v>
      </c>
      <c r="G20" s="44">
        <f t="shared" si="2"/>
        <v>0</v>
      </c>
      <c r="H20" s="44">
        <f>B6*F19</f>
        <v>0</v>
      </c>
      <c r="I20" s="44">
        <f t="shared" si="3"/>
        <v>0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4"/>
        <v>22866.524185795919</v>
      </c>
      <c r="D21" s="44">
        <f t="shared" si="0"/>
        <v>5387.7289862423313</v>
      </c>
      <c r="E21" s="44">
        <f t="shared" si="1"/>
        <v>17478.795199553588</v>
      </c>
      <c r="F21" s="44">
        <f t="shared" si="5"/>
        <v>451942.754729676</v>
      </c>
      <c r="G21" s="44">
        <f t="shared" si="2"/>
        <v>0</v>
      </c>
      <c r="H21" s="44">
        <f>+B6*F20</f>
        <v>0</v>
      </c>
      <c r="I21" s="44">
        <f t="shared" si="3"/>
        <v>0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4"/>
        <v>22597.137736483801</v>
      </c>
      <c r="D22" s="44">
        <f t="shared" si="0"/>
        <v>5881.446808125922</v>
      </c>
      <c r="E22" s="44">
        <f t="shared" si="1"/>
        <v>16715.690928357879</v>
      </c>
      <c r="F22" s="44">
        <f t="shared" si="5"/>
        <v>446061.30792155006</v>
      </c>
      <c r="G22" s="44">
        <f t="shared" si="2"/>
        <v>0</v>
      </c>
      <c r="H22" s="44">
        <f>+B6*F21</f>
        <v>0</v>
      </c>
      <c r="I22" s="44">
        <f t="shared" si="3"/>
        <v>0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4"/>
        <v>22303.065396077505</v>
      </c>
      <c r="D23" s="44">
        <f t="shared" si="0"/>
        <v>5254.9688330484023</v>
      </c>
      <c r="E23" s="44">
        <f t="shared" si="1"/>
        <v>17048.096563029103</v>
      </c>
      <c r="F23" s="44">
        <f t="shared" si="5"/>
        <v>440806.33908850164</v>
      </c>
      <c r="G23" s="44">
        <f t="shared" si="2"/>
        <v>0</v>
      </c>
      <c r="H23" s="44">
        <f>+B6*F22</f>
        <v>0</v>
      </c>
      <c r="I23" s="44">
        <f t="shared" si="3"/>
        <v>0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4"/>
        <v>22040.316954425085</v>
      </c>
      <c r="D24" s="44">
        <f t="shared" si="0"/>
        <v>5736.5208511517358</v>
      </c>
      <c r="E24" s="44">
        <f t="shared" si="1"/>
        <v>16303.796103273349</v>
      </c>
      <c r="F24" s="44">
        <f t="shared" si="5"/>
        <v>435069.81823734991</v>
      </c>
      <c r="G24" s="44">
        <f t="shared" si="2"/>
        <v>0</v>
      </c>
      <c r="H24" s="44">
        <f>B6*F23</f>
        <v>0</v>
      </c>
      <c r="I24" s="44">
        <f t="shared" si="3"/>
        <v>0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451161.4416516081</v>
      </c>
      <c r="D25" s="44">
        <f t="shared" si="0"/>
        <v>5661.8674976093534</v>
      </c>
      <c r="E25" s="44">
        <f>$B$3*F24*A24</f>
        <v>16091.623414258145</v>
      </c>
      <c r="F25" s="44">
        <f t="shared" si="5"/>
        <v>429407.95073974057</v>
      </c>
      <c r="G25" s="44">
        <f t="shared" si="2"/>
        <v>0</v>
      </c>
      <c r="H25" s="44">
        <f>B6*F24</f>
        <v>0</v>
      </c>
      <c r="I25" s="44">
        <f t="shared" si="3"/>
        <v>0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709340.56704576616</v>
      </c>
      <c r="D26" s="45">
        <f>SUM(D14:D25)</f>
        <v>70592.049260259373</v>
      </c>
      <c r="E26" s="45">
        <f>SUM(E14:E25)</f>
        <v>209340.56704576625</v>
      </c>
      <c r="F26" s="30" t="s">
        <v>16</v>
      </c>
      <c r="G26" s="45">
        <f>SUM(G13:G25)</f>
        <v>9500</v>
      </c>
      <c r="H26" s="45">
        <f>SUM(H14:H25)</f>
        <v>0</v>
      </c>
      <c r="I26" s="45">
        <f>SUM(I14:I25)</f>
        <v>0</v>
      </c>
      <c r="J26" s="43">
        <f>XIRR(C13:C25,B13:B25)</f>
        <v>0.59322825074195862</v>
      </c>
      <c r="K26" s="30">
        <f>C26+G13</f>
        <v>718840.56704576616</v>
      </c>
      <c r="L26" s="30">
        <f>E26+G26+H26+I26</f>
        <v>218840.56704576625</v>
      </c>
    </row>
    <row r="27" spans="1:12" hidden="1" x14ac:dyDescent="0.3"/>
    <row r="28" spans="1:12" hidden="1" x14ac:dyDescent="0.3"/>
    <row r="29" spans="1:12" s="9" customFormat="1" ht="60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3" t="s">
        <v>20</v>
      </c>
      <c r="B30" s="63"/>
      <c r="C30" s="63"/>
      <c r="D30" s="63"/>
      <c r="E30" s="63"/>
      <c r="F30" s="63"/>
      <c r="G30" s="63"/>
      <c r="H30" s="63"/>
      <c r="I30" s="2">
        <v>500000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4" t="s">
        <v>22</v>
      </c>
      <c r="B32" s="64"/>
      <c r="C32" s="64"/>
      <c r="D32" s="64"/>
      <c r="E32" s="64"/>
      <c r="F32" s="64"/>
      <c r="G32" s="64"/>
      <c r="H32" s="64"/>
      <c r="I32" s="3">
        <f>B2</f>
        <v>0.45</v>
      </c>
      <c r="J32" s="12"/>
      <c r="K32" s="9"/>
    </row>
    <row r="33" spans="1:11" s="9" customFormat="1" ht="10.199999999999999" customHeight="1" x14ac:dyDescent="0.3">
      <c r="A33" s="13"/>
      <c r="B33" s="13"/>
      <c r="C33" s="13"/>
      <c r="D33" s="13"/>
      <c r="E33" s="13"/>
      <c r="F33" s="13"/>
      <c r="G33" s="13"/>
      <c r="H33" s="13"/>
      <c r="I33" s="11"/>
      <c r="J33" s="12"/>
    </row>
    <row r="34" spans="1:11" s="1" customFormat="1" ht="17.399999999999999" x14ac:dyDescent="0.3">
      <c r="A34" s="64" t="s">
        <v>23</v>
      </c>
      <c r="B34" s="64"/>
      <c r="C34" s="64"/>
      <c r="D34" s="64"/>
      <c r="E34" s="64"/>
      <c r="F34" s="64"/>
      <c r="G34" s="64"/>
      <c r="H34" s="64"/>
      <c r="I34" s="47">
        <f>C14</f>
        <v>25000</v>
      </c>
      <c r="J34" s="12" t="s">
        <v>21</v>
      </c>
      <c r="K34" s="9"/>
    </row>
    <row r="35" spans="1:11" s="9" customFormat="1" ht="10.199999999999999" customHeight="1" x14ac:dyDescent="0.3">
      <c r="A35" s="10"/>
      <c r="B35" s="10"/>
      <c r="C35" s="10"/>
      <c r="D35" s="10"/>
      <c r="E35" s="10"/>
      <c r="F35" s="10"/>
      <c r="G35" s="10"/>
      <c r="H35" s="10"/>
      <c r="I35" s="48"/>
      <c r="J35" s="12"/>
    </row>
    <row r="36" spans="1:11" s="1" customFormat="1" ht="17.399999999999999" x14ac:dyDescent="0.3">
      <c r="A36" s="64" t="s">
        <v>28</v>
      </c>
      <c r="B36" s="64"/>
      <c r="C36" s="64"/>
      <c r="D36" s="64"/>
      <c r="E36" s="64"/>
      <c r="F36" s="64"/>
      <c r="G36" s="64"/>
      <c r="H36" s="64"/>
      <c r="I36" s="47">
        <f>L26</f>
        <v>218840.56704576625</v>
      </c>
      <c r="J36" s="12" t="s">
        <v>21</v>
      </c>
      <c r="K36" s="9"/>
    </row>
    <row r="37" spans="1:11" s="9" customFormat="1" ht="10.199999999999999" customHeight="1" x14ac:dyDescent="0.3">
      <c r="A37" s="10"/>
      <c r="B37" s="10"/>
      <c r="C37" s="10"/>
      <c r="D37" s="10"/>
      <c r="E37" s="10"/>
      <c r="F37" s="10"/>
      <c r="G37" s="10"/>
      <c r="H37" s="10"/>
      <c r="I37" s="48"/>
      <c r="J37" s="12"/>
    </row>
    <row r="38" spans="1:11" s="1" customFormat="1" ht="17.399999999999999" x14ac:dyDescent="0.3">
      <c r="A38" s="64" t="s">
        <v>29</v>
      </c>
      <c r="B38" s="64"/>
      <c r="C38" s="64"/>
      <c r="D38" s="64"/>
      <c r="E38" s="64"/>
      <c r="F38" s="64"/>
      <c r="G38" s="64"/>
      <c r="H38" s="64"/>
      <c r="I38" s="47">
        <f>K26</f>
        <v>718840.56704576616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11"/>
      <c r="J39" s="12"/>
    </row>
    <row r="40" spans="1:11" s="1" customFormat="1" ht="17.399999999999999" x14ac:dyDescent="0.3">
      <c r="A40" s="64" t="s">
        <v>30</v>
      </c>
      <c r="B40" s="64"/>
      <c r="C40" s="64"/>
      <c r="D40" s="64"/>
      <c r="E40" s="64"/>
      <c r="F40" s="64"/>
      <c r="G40" s="64"/>
      <c r="H40" s="64"/>
      <c r="I40" s="4">
        <f>J26</f>
        <v>0.59322825074195862</v>
      </c>
      <c r="J40" s="12"/>
      <c r="K40" s="9"/>
    </row>
    <row r="41" spans="1:11" s="1" customFormat="1" ht="21" customHeight="1" x14ac:dyDescent="0.35">
      <c r="A41" s="5"/>
      <c r="B41" s="5"/>
      <c r="C41" s="5"/>
      <c r="D41" s="5"/>
      <c r="E41" s="6"/>
      <c r="F41" s="7"/>
      <c r="G41" s="8"/>
      <c r="H41" s="5"/>
      <c r="I41" s="5"/>
      <c r="J41" s="9"/>
    </row>
    <row r="42" spans="1:11" s="1" customFormat="1" ht="100.95" customHeight="1" x14ac:dyDescent="0.2">
      <c r="A42" s="66" t="s">
        <v>36</v>
      </c>
      <c r="B42" s="66"/>
      <c r="C42" s="66"/>
      <c r="D42" s="66"/>
      <c r="E42" s="66"/>
      <c r="F42" s="66"/>
      <c r="G42" s="66"/>
      <c r="H42" s="66"/>
      <c r="I42" s="66"/>
      <c r="J42" s="66"/>
    </row>
    <row r="43" spans="1:11" s="1" customFormat="1" ht="40.200000000000003" customHeight="1" x14ac:dyDescent="0.2">
      <c r="A43" s="65" t="s">
        <v>24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1" s="51" customFormat="1" hidden="1" x14ac:dyDescent="0.3">
      <c r="C44" s="52"/>
    </row>
    <row r="45" spans="1:11" s="51" customFormat="1" hidden="1" x14ac:dyDescent="0.3">
      <c r="C45" s="52"/>
    </row>
  </sheetData>
  <sheetProtection password="CC99" sheet="1" objects="1" scenarios="1" selectLockedCells="1"/>
  <mergeCells count="9">
    <mergeCell ref="E1:E8"/>
    <mergeCell ref="A30:H30"/>
    <mergeCell ref="A32:H32"/>
    <mergeCell ref="A43:J43"/>
    <mergeCell ref="A42:J42"/>
    <mergeCell ref="A34:H34"/>
    <mergeCell ref="A36:H36"/>
    <mergeCell ref="A38:H38"/>
    <mergeCell ref="A40:H4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abSelected="1" topLeftCell="A29" workbookViewId="0">
      <selection activeCell="I31" sqref="I31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27.33203125" style="17" customWidth="1"/>
    <col min="9" max="9" width="29.77734375" style="17" customWidth="1"/>
    <col min="10" max="10" width="12.88671875" style="17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500000</v>
      </c>
      <c r="C1" s="33"/>
      <c r="D1" s="34"/>
      <c r="E1" s="67" t="s">
        <v>12</v>
      </c>
      <c r="F1" s="61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0.45</v>
      </c>
      <c r="C2" s="37"/>
      <c r="D2" s="37"/>
      <c r="E2" s="68"/>
      <c r="F2" s="62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49">
        <f>B2/B10</f>
        <v>1.2328767123287671E-3</v>
      </c>
      <c r="C3" s="37"/>
      <c r="D3" s="37"/>
      <c r="E3" s="68"/>
      <c r="F3" s="62"/>
      <c r="G3" s="18"/>
      <c r="H3" s="18"/>
      <c r="I3" s="18"/>
      <c r="J3" s="18"/>
      <c r="K3" s="19"/>
    </row>
    <row r="4" spans="1:12" ht="15" hidden="1" customHeight="1" x14ac:dyDescent="0.3">
      <c r="A4" s="35" t="s">
        <v>34</v>
      </c>
      <c r="B4" s="36">
        <v>0.06</v>
      </c>
      <c r="C4" s="37"/>
      <c r="D4" s="37"/>
      <c r="E4" s="68"/>
      <c r="F4" s="62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0.01</v>
      </c>
      <c r="C5" s="37"/>
      <c r="D5" s="37"/>
      <c r="E5" s="68"/>
      <c r="F5" s="62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68"/>
      <c r="F6" s="62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1.9E-2</v>
      </c>
      <c r="C7" s="38">
        <v>0</v>
      </c>
      <c r="D7" s="39" t="s">
        <v>26</v>
      </c>
      <c r="E7" s="68"/>
      <c r="F7" s="62"/>
      <c r="G7" s="18"/>
      <c r="H7" s="18"/>
      <c r="I7" s="18"/>
      <c r="J7" s="18"/>
    </row>
    <row r="8" spans="1:12" ht="15" hidden="1" customHeight="1" x14ac:dyDescent="0.3">
      <c r="A8" s="35" t="s">
        <v>9</v>
      </c>
      <c r="B8" s="40">
        <v>0</v>
      </c>
      <c r="C8" s="37"/>
      <c r="D8" s="37"/>
      <c r="E8" s="68"/>
      <c r="F8" s="62"/>
      <c r="G8" s="18"/>
      <c r="H8" s="18"/>
      <c r="I8" s="18"/>
      <c r="J8" s="18"/>
    </row>
    <row r="9" spans="1:12" ht="15" hidden="1" customHeight="1" x14ac:dyDescent="0.3">
      <c r="A9" s="53" t="s">
        <v>32</v>
      </c>
      <c r="B9" s="54">
        <f>B4+B8/B1</f>
        <v>0.06</v>
      </c>
      <c r="C9" s="55"/>
      <c r="D9" s="55"/>
      <c r="E9" s="55"/>
      <c r="F9" s="56"/>
      <c r="G9" s="18"/>
      <c r="H9" s="18"/>
      <c r="I9" s="18"/>
      <c r="J9" s="18"/>
    </row>
    <row r="10" spans="1:12" s="21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59"/>
      <c r="F10" s="6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-490500</v>
      </c>
      <c r="D13" s="44"/>
      <c r="E13" s="44"/>
      <c r="F13" s="44"/>
      <c r="G13" s="46">
        <f>B1*B7+C7</f>
        <v>9500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30000</v>
      </c>
      <c r="D14" s="44">
        <f>$B$9*B1-E14-G14-I14</f>
        <v>5890.4109589041109</v>
      </c>
      <c r="E14" s="44">
        <f>$B$3*B1*A14</f>
        <v>19109.589041095889</v>
      </c>
      <c r="F14" s="44">
        <f>B1-D14</f>
        <v>494109.58904109587</v>
      </c>
      <c r="G14" s="44">
        <f>B8</f>
        <v>0</v>
      </c>
      <c r="H14" s="44">
        <f>(-1)*B6*C13</f>
        <v>0</v>
      </c>
      <c r="I14" s="44">
        <f>B1*B5</f>
        <v>5000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29646.575342465752</v>
      </c>
      <c r="D15" s="44">
        <f t="shared" ref="D15:D25" si="0">$B$9*F14-E15-G15-H15-I15</f>
        <v>7648.5456933758678</v>
      </c>
      <c r="E15" s="44">
        <f t="shared" ref="E15:E24" si="1">$B$3*F14*A15</f>
        <v>17056.933758678926</v>
      </c>
      <c r="F15" s="44">
        <f>F14-D15</f>
        <v>486461.04334772</v>
      </c>
      <c r="G15" s="44">
        <f t="shared" ref="G15:G25" si="2">$B$8</f>
        <v>0</v>
      </c>
      <c r="H15" s="44">
        <f>+B6*F14</f>
        <v>0</v>
      </c>
      <c r="I15" s="44">
        <f t="shared" ref="I15:I25" si="3">F14*$B$5</f>
        <v>4941.0958904109584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4">D16+E16+G16+H16+I16</f>
        <v>29187.662600863197</v>
      </c>
      <c r="D16" s="44">
        <f t="shared" si="0"/>
        <v>5730.9109216306742</v>
      </c>
      <c r="E16" s="44">
        <f t="shared" si="1"/>
        <v>18592.141245755323</v>
      </c>
      <c r="F16" s="44">
        <f t="shared" ref="F16:F25" si="5">F15-D16</f>
        <v>480730.13242608932</v>
      </c>
      <c r="G16" s="44">
        <f t="shared" si="2"/>
        <v>0</v>
      </c>
      <c r="H16" s="44">
        <f>B6*F15</f>
        <v>0</v>
      </c>
      <c r="I16" s="44">
        <f t="shared" si="3"/>
        <v>4864.6104334771999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4"/>
        <v>28843.807945565357</v>
      </c>
      <c r="D17" s="44">
        <f t="shared" si="0"/>
        <v>6256.0770658189695</v>
      </c>
      <c r="E17" s="44">
        <f t="shared" si="1"/>
        <v>17780.429555485494</v>
      </c>
      <c r="F17" s="44">
        <f t="shared" si="5"/>
        <v>474474.05536027037</v>
      </c>
      <c r="G17" s="44">
        <f t="shared" si="2"/>
        <v>0</v>
      </c>
      <c r="H17" s="44">
        <f>+B6*F16</f>
        <v>0</v>
      </c>
      <c r="I17" s="44">
        <f t="shared" si="3"/>
        <v>4807.3013242608931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4"/>
        <v>28468.443321616222</v>
      </c>
      <c r="D18" s="44">
        <f t="shared" si="0"/>
        <v>5589.6943508196237</v>
      </c>
      <c r="E18" s="44">
        <f t="shared" si="1"/>
        <v>18134.008417193894</v>
      </c>
      <c r="F18" s="44">
        <f t="shared" si="5"/>
        <v>468884.36100945075</v>
      </c>
      <c r="G18" s="44">
        <f t="shared" si="2"/>
        <v>0</v>
      </c>
      <c r="H18" s="44">
        <f>+B6*F17</f>
        <v>0</v>
      </c>
      <c r="I18" s="44">
        <f t="shared" si="3"/>
        <v>4744.7405536027036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4"/>
        <v>28133.061660567044</v>
      </c>
      <c r="D19" s="44">
        <f t="shared" si="0"/>
        <v>6101.9197665613428</v>
      </c>
      <c r="E19" s="44">
        <f t="shared" si="1"/>
        <v>17342.298283911194</v>
      </c>
      <c r="F19" s="44">
        <f t="shared" si="5"/>
        <v>462782.44124288938</v>
      </c>
      <c r="G19" s="44">
        <f t="shared" si="2"/>
        <v>0</v>
      </c>
      <c r="H19" s="44">
        <f>+B6*F18</f>
        <v>0</v>
      </c>
      <c r="I19" s="44">
        <f t="shared" si="3"/>
        <v>4688.8436100945073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4"/>
        <v>27766.94647457336</v>
      </c>
      <c r="D20" s="44">
        <f t="shared" si="0"/>
        <v>5451.9575269710222</v>
      </c>
      <c r="E20" s="44">
        <f t="shared" si="1"/>
        <v>17687.164535173444</v>
      </c>
      <c r="F20" s="44">
        <f t="shared" si="5"/>
        <v>457330.48371591838</v>
      </c>
      <c r="G20" s="44">
        <f t="shared" si="2"/>
        <v>0</v>
      </c>
      <c r="H20" s="44">
        <f>B6*F19</f>
        <v>0</v>
      </c>
      <c r="I20" s="44">
        <f t="shared" si="3"/>
        <v>4627.824412428894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4"/>
        <v>27439.829022955102</v>
      </c>
      <c r="D21" s="44">
        <f t="shared" si="0"/>
        <v>5387.7289862423268</v>
      </c>
      <c r="E21" s="44">
        <f t="shared" si="1"/>
        <v>17478.795199553591</v>
      </c>
      <c r="F21" s="44">
        <f t="shared" si="5"/>
        <v>451942.75472967606</v>
      </c>
      <c r="G21" s="44">
        <f t="shared" si="2"/>
        <v>0</v>
      </c>
      <c r="H21" s="44">
        <f>+B6*F20</f>
        <v>0</v>
      </c>
      <c r="I21" s="44">
        <f t="shared" si="3"/>
        <v>4573.304837159184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4"/>
        <v>27116.565283780561</v>
      </c>
      <c r="D22" s="44">
        <f t="shared" si="0"/>
        <v>5881.4468081259211</v>
      </c>
      <c r="E22" s="44">
        <f t="shared" si="1"/>
        <v>16715.690928357879</v>
      </c>
      <c r="F22" s="44">
        <f t="shared" si="5"/>
        <v>446061.30792155012</v>
      </c>
      <c r="G22" s="44">
        <f t="shared" si="2"/>
        <v>0</v>
      </c>
      <c r="H22" s="44">
        <f>+B6*F21</f>
        <v>0</v>
      </c>
      <c r="I22" s="44">
        <f t="shared" si="3"/>
        <v>4519.4275472967611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4"/>
        <v>26763.678475293007</v>
      </c>
      <c r="D23" s="44">
        <f t="shared" si="0"/>
        <v>5254.9688330483996</v>
      </c>
      <c r="E23" s="44">
        <f t="shared" si="1"/>
        <v>17048.096563029107</v>
      </c>
      <c r="F23" s="44">
        <f t="shared" si="5"/>
        <v>440806.3390885017</v>
      </c>
      <c r="G23" s="44">
        <f t="shared" si="2"/>
        <v>0</v>
      </c>
      <c r="H23" s="44">
        <f>+B6*F22</f>
        <v>0</v>
      </c>
      <c r="I23" s="44">
        <f t="shared" si="3"/>
        <v>4460.6130792155009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4"/>
        <v>26448.380345310103</v>
      </c>
      <c r="D24" s="44">
        <f t="shared" si="0"/>
        <v>5736.5208511517367</v>
      </c>
      <c r="E24" s="44">
        <f t="shared" si="1"/>
        <v>16303.796103273349</v>
      </c>
      <c r="F24" s="44">
        <f t="shared" si="5"/>
        <v>435069.81823734997</v>
      </c>
      <c r="G24" s="44">
        <f t="shared" si="2"/>
        <v>0</v>
      </c>
      <c r="H24" s="44">
        <f>B6*F23</f>
        <v>0</v>
      </c>
      <c r="I24" s="44">
        <f t="shared" si="3"/>
        <v>4408.0633908850168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455512.13983398164</v>
      </c>
      <c r="D25" s="44">
        <f t="shared" si="0"/>
        <v>5661.8674976093507</v>
      </c>
      <c r="E25" s="44">
        <f>$B$3*F24*A24</f>
        <v>16091.623414258149</v>
      </c>
      <c r="F25" s="44">
        <f t="shared" si="5"/>
        <v>429407.95073974063</v>
      </c>
      <c r="G25" s="44">
        <f t="shared" si="2"/>
        <v>0</v>
      </c>
      <c r="H25" s="44">
        <f>B6*F24</f>
        <v>0</v>
      </c>
      <c r="I25" s="44">
        <f t="shared" si="3"/>
        <v>4350.6981823734995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765327.09030697122</v>
      </c>
      <c r="D26" s="45">
        <f>SUM(D14:D25)</f>
        <v>70592.049260259329</v>
      </c>
      <c r="E26" s="45">
        <f>SUM(E14:E25)</f>
        <v>209340.56704576625</v>
      </c>
      <c r="F26" s="45" t="s">
        <v>16</v>
      </c>
      <c r="G26" s="45">
        <f>SUM(G13:G25)</f>
        <v>9500</v>
      </c>
      <c r="H26" s="45">
        <f>SUM(H14:H25)</f>
        <v>0</v>
      </c>
      <c r="I26" s="45">
        <f>SUM(I14:I25)</f>
        <v>55986.523261205119</v>
      </c>
      <c r="J26" s="43">
        <f>XIRR(C13:C25,B13:B25)</f>
        <v>0.79019447565078749</v>
      </c>
      <c r="K26" s="30">
        <f>C26+G13</f>
        <v>774827.09030697122</v>
      </c>
      <c r="L26" s="30">
        <f>E26+G26+H26+I26</f>
        <v>274827.09030697134</v>
      </c>
    </row>
    <row r="27" spans="1:12" hidden="1" x14ac:dyDescent="0.3"/>
    <row r="28" spans="1:12" hidden="1" x14ac:dyDescent="0.3"/>
    <row r="29" spans="1:12" s="9" customFormat="1" ht="46.2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3" t="s">
        <v>20</v>
      </c>
      <c r="B30" s="63"/>
      <c r="C30" s="63"/>
      <c r="D30" s="63"/>
      <c r="E30" s="63"/>
      <c r="F30" s="63"/>
      <c r="G30" s="63"/>
      <c r="H30" s="63"/>
      <c r="I30" s="2">
        <v>500000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4" t="s">
        <v>22</v>
      </c>
      <c r="B32" s="64"/>
      <c r="C32" s="64"/>
      <c r="D32" s="64"/>
      <c r="E32" s="64"/>
      <c r="F32" s="64"/>
      <c r="G32" s="64"/>
      <c r="H32" s="64"/>
      <c r="I32" s="3">
        <f>B2</f>
        <v>0.45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50"/>
      <c r="J33" s="12"/>
    </row>
    <row r="34" spans="1:11" s="1" customFormat="1" ht="17.399999999999999" x14ac:dyDescent="0.3">
      <c r="A34" s="64" t="s">
        <v>27</v>
      </c>
      <c r="B34" s="64"/>
      <c r="C34" s="64"/>
      <c r="D34" s="64"/>
      <c r="E34" s="64"/>
      <c r="F34" s="64"/>
      <c r="G34" s="64"/>
      <c r="H34" s="64"/>
      <c r="I34" s="69" t="s">
        <v>31</v>
      </c>
      <c r="J34" s="69"/>
      <c r="K34" s="9"/>
    </row>
    <row r="35" spans="1:11" s="9" customFormat="1" ht="9" customHeight="1" x14ac:dyDescent="0.3">
      <c r="A35" s="10"/>
      <c r="B35" s="10"/>
      <c r="C35" s="10"/>
      <c r="D35" s="10"/>
      <c r="E35" s="10"/>
      <c r="F35" s="10"/>
      <c r="G35" s="10"/>
      <c r="H35" s="10"/>
      <c r="I35" s="50"/>
      <c r="J35" s="12"/>
    </row>
    <row r="36" spans="1:11" s="1" customFormat="1" ht="17.399999999999999" x14ac:dyDescent="0.3">
      <c r="A36" s="64" t="s">
        <v>23</v>
      </c>
      <c r="B36" s="64"/>
      <c r="C36" s="64"/>
      <c r="D36" s="64"/>
      <c r="E36" s="64"/>
      <c r="F36" s="64"/>
      <c r="G36" s="64"/>
      <c r="H36" s="64"/>
      <c r="I36" s="47">
        <f>C14</f>
        <v>30000</v>
      </c>
      <c r="J36" s="12" t="s">
        <v>21</v>
      </c>
      <c r="K36" s="9"/>
    </row>
    <row r="37" spans="1:11" s="9" customFormat="1" ht="10.199999999999999" customHeight="1" x14ac:dyDescent="0.3">
      <c r="A37" s="10"/>
      <c r="B37" s="10"/>
      <c r="C37" s="10"/>
      <c r="D37" s="10"/>
      <c r="E37" s="10"/>
      <c r="F37" s="10"/>
      <c r="G37" s="10"/>
      <c r="H37" s="10"/>
      <c r="I37" s="48"/>
      <c r="J37" s="12"/>
    </row>
    <row r="38" spans="1:11" s="1" customFormat="1" ht="17.399999999999999" x14ac:dyDescent="0.3">
      <c r="A38" s="64" t="s">
        <v>28</v>
      </c>
      <c r="B38" s="64"/>
      <c r="C38" s="64"/>
      <c r="D38" s="64"/>
      <c r="E38" s="64"/>
      <c r="F38" s="64"/>
      <c r="G38" s="64"/>
      <c r="H38" s="64"/>
      <c r="I38" s="47">
        <f>L26</f>
        <v>274827.09030697134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48"/>
      <c r="J39" s="12"/>
    </row>
    <row r="40" spans="1:11" s="1" customFormat="1" ht="17.399999999999999" x14ac:dyDescent="0.3">
      <c r="A40" s="64" t="s">
        <v>29</v>
      </c>
      <c r="B40" s="64"/>
      <c r="C40" s="64"/>
      <c r="D40" s="64"/>
      <c r="E40" s="64"/>
      <c r="F40" s="64"/>
      <c r="G40" s="64"/>
      <c r="H40" s="64"/>
      <c r="I40" s="47">
        <f>K26</f>
        <v>774827.09030697122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11"/>
      <c r="J41" s="12"/>
    </row>
    <row r="42" spans="1:11" s="1" customFormat="1" ht="17.399999999999999" x14ac:dyDescent="0.3">
      <c r="A42" s="64" t="s">
        <v>30</v>
      </c>
      <c r="B42" s="64"/>
      <c r="C42" s="64"/>
      <c r="D42" s="64"/>
      <c r="E42" s="64"/>
      <c r="F42" s="64"/>
      <c r="G42" s="64"/>
      <c r="H42" s="64"/>
      <c r="I42" s="4">
        <f>J26</f>
        <v>0.79019447565078749</v>
      </c>
      <c r="J42" s="12"/>
      <c r="K42" s="9"/>
    </row>
    <row r="43" spans="1:11" s="1" customFormat="1" ht="21" customHeight="1" x14ac:dyDescent="0.35">
      <c r="A43" s="5"/>
      <c r="B43" s="5"/>
      <c r="C43" s="5"/>
      <c r="D43" s="5"/>
      <c r="E43" s="6"/>
      <c r="F43" s="7"/>
      <c r="G43" s="8"/>
      <c r="H43" s="5"/>
      <c r="I43" s="5"/>
      <c r="J43" s="9"/>
    </row>
    <row r="44" spans="1:11" s="1" customFormat="1" ht="100.95" customHeight="1" x14ac:dyDescent="0.2">
      <c r="A44" s="66" t="s">
        <v>37</v>
      </c>
      <c r="B44" s="66"/>
      <c r="C44" s="66"/>
      <c r="D44" s="66"/>
      <c r="E44" s="66"/>
      <c r="F44" s="66"/>
      <c r="G44" s="66"/>
      <c r="H44" s="66"/>
      <c r="I44" s="66"/>
      <c r="J44" s="66"/>
    </row>
    <row r="45" spans="1:11" s="1" customFormat="1" ht="40.200000000000003" customHeight="1" x14ac:dyDescent="0.2">
      <c r="A45" s="65" t="s">
        <v>24</v>
      </c>
      <c r="B45" s="65"/>
      <c r="C45" s="65"/>
      <c r="D45" s="65"/>
      <c r="E45" s="65"/>
      <c r="F45" s="65"/>
      <c r="G45" s="65"/>
      <c r="H45" s="65"/>
      <c r="I45" s="65"/>
      <c r="J45" s="65"/>
    </row>
  </sheetData>
  <sheetProtection password="CC99" sheet="1" objects="1" scenarios="1"/>
  <mergeCells count="11">
    <mergeCell ref="E1:F8"/>
    <mergeCell ref="A40:H40"/>
    <mergeCell ref="A42:H42"/>
    <mergeCell ref="A44:J44"/>
    <mergeCell ref="A45:J45"/>
    <mergeCell ref="A30:H30"/>
    <mergeCell ref="A32:H32"/>
    <mergeCell ref="A34:H34"/>
    <mergeCell ref="A36:H36"/>
    <mergeCell ref="A38:H38"/>
    <mergeCell ref="I34:J3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Картка Саме та_без страховки</vt:lpstr>
      <vt:lpstr>Картка Саме та_із страховкою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2025-07-07T12:37:51Z</dcterms:modified>
</cp:coreProperties>
</file>