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6374E6E9-EA20-4090-847C-06B106DE1E2F}" xr6:coauthVersionLast="47" xr6:coauthVersionMax="47" xr10:uidLastSave="{00000000-0000-0000-0000-000000000000}"/>
  <workbookProtection workbookAlgorithmName="SHA-512" workbookHashValue="7Kx0eVkXdfGCScr0IQWQDngIc3HYVjTKkPKqRd5coQMJzFVdNV6ggmXCnDkeHNh7G51e0EKGM8/cUUBbvN0Ntg==" workbookSaltValue="aqZw1hun45Bjv7tbYKi3TA==" workbookSpinCount="100000" lockStructure="1"/>
  <bookViews>
    <workbookView xWindow="-120" yWindow="-120" windowWidth="29040" windowHeight="15990" tabRatio="863" xr2:uid="{00000000-000D-0000-FFFF-FFFF00000000}"/>
  </bookViews>
  <sheets>
    <sheet name="NST Ідея_ТзОВ Моджі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Ідея_ТзОВ Моджі'!$A$1:$I$103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64" l="1"/>
  <c r="F24" i="164"/>
  <c r="F41" i="164"/>
  <c r="F42" i="164"/>
  <c r="F43" i="164"/>
  <c r="F44" i="164"/>
  <c r="F45" i="164"/>
  <c r="F46" i="164"/>
  <c r="F47" i="164"/>
  <c r="F48" i="164"/>
  <c r="F49" i="164"/>
  <c r="F50" i="164"/>
  <c r="F51" i="164"/>
  <c r="F52" i="164"/>
  <c r="F53" i="164"/>
  <c r="F54" i="164"/>
  <c r="F55" i="164"/>
  <c r="F56" i="164"/>
  <c r="F57" i="164"/>
  <c r="F58" i="164"/>
  <c r="F59" i="164"/>
  <c r="F60" i="164"/>
  <c r="F61" i="164"/>
  <c r="F62" i="164"/>
  <c r="F63" i="164"/>
  <c r="F64" i="164"/>
  <c r="F65" i="164"/>
  <c r="F66" i="164"/>
  <c r="F67" i="164"/>
  <c r="F68" i="164"/>
  <c r="F69" i="164"/>
  <c r="F70" i="164"/>
  <c r="F71" i="164"/>
  <c r="F72" i="164"/>
  <c r="F73" i="164"/>
  <c r="F74" i="164"/>
  <c r="F75" i="164"/>
  <c r="F76" i="164"/>
  <c r="F77" i="164"/>
  <c r="F78" i="164"/>
  <c r="F79" i="164"/>
  <c r="F80" i="164"/>
  <c r="F81" i="164"/>
  <c r="F82" i="164"/>
  <c r="F83" i="164"/>
  <c r="F84" i="164"/>
  <c r="F85" i="164"/>
  <c r="F86" i="164"/>
  <c r="F87" i="164"/>
  <c r="F88" i="164"/>
  <c r="F89" i="164"/>
  <c r="F90" i="164"/>
  <c r="F91" i="164"/>
  <c r="F92" i="164"/>
  <c r="F93" i="164"/>
  <c r="F94" i="164"/>
  <c r="F95" i="164"/>
  <c r="F96" i="164"/>
  <c r="F97" i="164"/>
  <c r="F98" i="164"/>
  <c r="F99" i="164"/>
  <c r="F40" i="164"/>
  <c r="C39" i="164"/>
  <c r="L10" i="164" l="1"/>
  <c r="H5" i="165" l="1"/>
  <c r="F2" i="164" s="1"/>
  <c r="H6" i="165"/>
  <c r="H4" i="165"/>
  <c r="E2" i="164"/>
  <c r="G2" i="164"/>
  <c r="G3" i="164"/>
  <c r="G39" i="164" l="1"/>
  <c r="L8" i="164" l="1"/>
  <c r="L9" i="164"/>
  <c r="M6" i="165"/>
  <c r="L6" i="165"/>
  <c r="G6" i="165"/>
  <c r="H3" i="164" s="1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<sst xmlns="http://schemas.openxmlformats.org/spreadsheetml/2006/main" count="171" uniqueCount="163">
  <si>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</si>
  <si>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</si>
  <si>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</si>
  <si>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</si>
  <si>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</si>
  <si>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</si>
  <si>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</si>
  <si>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</si>
  <si>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</si>
  <si>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</si>
  <si>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</si>
  <si>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</si>
  <si>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</si>
  <si>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</si>
  <si>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</si>
  <si>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</si>
  <si>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</si>
  <si>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</si>
  <si>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</si>
  <si>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</si>
  <si>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</si>
  <si>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</si>
  <si>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</si>
  <si>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</si>
  <si>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</si>
  <si>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</si>
  <si>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</si>
  <si>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</si>
  <si>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</si>
  <si>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</si>
  <si>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</si>
  <si>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</si>
  <si>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</si>
  <si>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</si>
  <si>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</si>
  <si>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</si>
  <si>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</si>
  <si>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</si>
  <si>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</si>
  <si>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</si>
  <si>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</si>
  <si>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</si>
  <si>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</si>
  <si>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</si>
  <si>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</si>
  <si>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</si>
  <si>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</si>
  <si>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</si>
  <si>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</si>
  <si>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</si>
  <si>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</si>
  <si>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</si>
  <si>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</si>
  <si>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</si>
  <si>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</si>
  <si>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</si>
  <si>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</si>
  <si>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</si>
  <si>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</si>
  <si>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</si>
  <si>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</si>
  <si>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</si>
  <si>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</si>
  <si>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</si>
  <si>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</si>
  <si>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</si>
  <si>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</si>
  <si>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</si>
  <si>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</si>
  <si>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</si>
  <si>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</si>
  <si>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</si>
  <si>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</si>
  <si>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</si>
  <si>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</si>
  <si>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</si>
  <si>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</si>
  <si>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</si>
  <si>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</si>
  <si>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</si>
  <si>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</si>
  <si>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</si>
  <si>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</si>
  <si>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</si>
  <si>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</si>
  <si>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</si>
  <si>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</si>
  <si>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</si>
  <si>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</si>
  <si>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</si>
  <si>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</si>
  <si>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</si>
  <si>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</si>
  <si>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</si>
  <si>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</si>
  <si>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</si>
  <si>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</si>
  <si>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</si>
  <si>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</si>
  <si>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</si>
  <si>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</si>
  <si>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</si>
  <si>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</si>
  <si>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</si>
  <si>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</si>
  <si>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</si>
  <si>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</si>
  <si>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</si>
  <si>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</si>
  <si>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</si>
  <si>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</si>
  <si>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</si>
  <si>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</si>
  <si>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</si>
  <si>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</si>
  <si>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</si>
  <si>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</si>
  <si>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</si>
  <si>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</si>
  <si>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</si>
  <si>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</si>
  <si>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</si>
  <si>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</si>
  <si>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</si>
  <si>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</si>
  <si>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</si>
  <si>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</si>
  <si>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</si>
  <si>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</si>
  <si>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</si>
  <si>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</si>
  <si>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</si>
  <si>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</si>
  <si>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</si>
  <si>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</si>
  <si>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</si>
  <si>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</si>
  <si>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</si>
  <si>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</si>
  <si>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</si>
  <si>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</si>
  <si>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</si>
  <si>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</si>
  <si>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</si>
  <si>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</si>
  <si>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</si>
  <si>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</si>
  <si>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</si>
  <si>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</si>
  <si>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</si>
  <si>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</si>
  <si>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</si>
  <si>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</si>
  <si>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</si>
  <si>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</si>
  <si>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</si>
  <si>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</si>
  <si>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</si>
  <si>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</si>
  <si>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</si>
  <si>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ВухоКом_0-0-12</t>
  </si>
  <si>
    <t>NST Ідея ВухоКом_0-0-24</t>
  </si>
  <si>
    <t>NST Ідея ВухоКом_0-0-36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</si>
</sst>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571500</xdr:colOff>
      <xdr:row>3</xdr:row>
      <xdr:rowOff>104775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0"/>
          <a:ext cx="1857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Ідея_ТзОВ Моджі'!H2,Лист2!A:P,16,FALSE)</f>
        <v>1000</v>
      </c>
      <c r="F2" s="132">
        <f>VLOOKUP(H$2,Лист2!$A:$H,8,0)</f>
        <v>200000.00280000002</v>
      </c>
      <c r="G2" s="177">
        <f ca="1">TODAY()</f>
        <v>45855</v>
      </c>
      <c r="H2" s="219" t="s">
        <v>162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103000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 t="str">
        <f>VLOOKUP(H$2,Лист2!$A:$G,7,0)</f>
        <v>max. 194174,76 грн.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103000</v>
      </c>
      <c r="G7" s="164"/>
      <c r="H7" s="165"/>
      <c r="I7" s="42"/>
      <c r="J7" s="4"/>
      <c r="K7" s="37"/>
      <c r="L7" s="51" t="str">
        <f>Лист2!A4</f>
        <v>NST Ідея ВухоКом_0-0-12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NST Ідея ВухоКом_0-0-24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ВухоКом_0-0-36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0.03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103000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95730.899999999907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195730.89999999991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0.63706468939781213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2861.1111111111113</v>
      </c>
      <c r="E40" s="20">
        <f>IF(AND(B40&gt;F$13,B40&lt;=$F$21),F$7*F$19,0)</f>
        <v>2575</v>
      </c>
      <c r="F40" s="182">
        <f>IF(B40&lt;=$F$21,F$7*F$9/12,0)</f>
        <v>0.85833333333333339</v>
      </c>
      <c r="G40" s="198">
        <f t="shared" ref="G40:G71" si="0">IF(B$40&lt;=F$21,D40+E40+F40,0)</f>
        <v>5436.9694444444449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2861.1111111111113</v>
      </c>
      <c r="E41" s="20">
        <f t="shared" ref="E41:E99" si="3">IF(AND(B41&gt;F$13,B41&lt;=$F$21),F$7*F$19,0)</f>
        <v>2575</v>
      </c>
      <c r="F41" s="182">
        <f t="shared" ref="F41:F99" si="4">IF(B41&lt;=$F$21,F$7*F$9/12,0)</f>
        <v>0.85833333333333339</v>
      </c>
      <c r="G41" s="198">
        <f t="shared" si="0"/>
        <v>5436.9694444444449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2861.1111111111113</v>
      </c>
      <c r="E42" s="20">
        <f t="shared" si="3"/>
        <v>2575</v>
      </c>
      <c r="F42" s="182">
        <f t="shared" si="4"/>
        <v>0.85833333333333339</v>
      </c>
      <c r="G42" s="198">
        <f t="shared" si="0"/>
        <v>5436.9694444444449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2861.1111111111113</v>
      </c>
      <c r="E43" s="20">
        <f t="shared" si="3"/>
        <v>2575</v>
      </c>
      <c r="F43" s="182">
        <f t="shared" si="4"/>
        <v>0.85833333333333339</v>
      </c>
      <c r="G43" s="198">
        <f t="shared" si="0"/>
        <v>5436.9694444444449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2861.1111111111113</v>
      </c>
      <c r="E44" s="20">
        <f t="shared" si="3"/>
        <v>2575</v>
      </c>
      <c r="F44" s="182">
        <f t="shared" si="4"/>
        <v>0.85833333333333339</v>
      </c>
      <c r="G44" s="198">
        <f t="shared" si="0"/>
        <v>5436.9694444444449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2861.1111111111113</v>
      </c>
      <c r="E45" s="20">
        <f t="shared" si="3"/>
        <v>2575</v>
      </c>
      <c r="F45" s="182">
        <f t="shared" si="4"/>
        <v>0.85833333333333339</v>
      </c>
      <c r="G45" s="198">
        <f t="shared" si="0"/>
        <v>5436.9694444444449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2861.1111111111113</v>
      </c>
      <c r="E46" s="20">
        <f t="shared" si="3"/>
        <v>2575</v>
      </c>
      <c r="F46" s="182">
        <f t="shared" si="4"/>
        <v>0.85833333333333339</v>
      </c>
      <c r="G46" s="198">
        <f t="shared" si="0"/>
        <v>5436.9694444444449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2861.1111111111113</v>
      </c>
      <c r="E47" s="20">
        <f t="shared" si="3"/>
        <v>2575</v>
      </c>
      <c r="F47" s="182">
        <f t="shared" si="4"/>
        <v>0.85833333333333339</v>
      </c>
      <c r="G47" s="198">
        <f t="shared" si="0"/>
        <v>5436.9694444444449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2861.1111111111113</v>
      </c>
      <c r="E48" s="20">
        <f t="shared" si="3"/>
        <v>2575</v>
      </c>
      <c r="F48" s="182">
        <f t="shared" si="4"/>
        <v>0.85833333333333339</v>
      </c>
      <c r="G48" s="198">
        <f t="shared" si="0"/>
        <v>5436.9694444444449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2861.1111111111113</v>
      </c>
      <c r="E49" s="20">
        <f t="shared" si="3"/>
        <v>2575</v>
      </c>
      <c r="F49" s="182">
        <f t="shared" si="4"/>
        <v>0.85833333333333339</v>
      </c>
      <c r="G49" s="198">
        <f t="shared" si="0"/>
        <v>5436.9694444444449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2861.1111111111113</v>
      </c>
      <c r="E50" s="20">
        <f t="shared" si="3"/>
        <v>2575</v>
      </c>
      <c r="F50" s="182">
        <f t="shared" si="4"/>
        <v>0.85833333333333339</v>
      </c>
      <c r="G50" s="198">
        <f t="shared" si="0"/>
        <v>5436.9694444444449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2861.1111111111113</v>
      </c>
      <c r="E51" s="20">
        <f t="shared" si="3"/>
        <v>2575</v>
      </c>
      <c r="F51" s="182">
        <f t="shared" si="4"/>
        <v>0.85833333333333339</v>
      </c>
      <c r="G51" s="198">
        <f t="shared" si="0"/>
        <v>5436.9694444444449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2861.1111111111113</v>
      </c>
      <c r="E52" s="20">
        <f t="shared" si="3"/>
        <v>2575</v>
      </c>
      <c r="F52" s="182">
        <f t="shared" si="4"/>
        <v>0.85833333333333339</v>
      </c>
      <c r="G52" s="198">
        <f t="shared" si="0"/>
        <v>5436.9694444444449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2861.1111111111113</v>
      </c>
      <c r="E53" s="20">
        <f t="shared" si="3"/>
        <v>2575</v>
      </c>
      <c r="F53" s="182">
        <f t="shared" si="4"/>
        <v>0.85833333333333339</v>
      </c>
      <c r="G53" s="198">
        <f t="shared" si="0"/>
        <v>5436.9694444444449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2861.1111111111113</v>
      </c>
      <c r="E54" s="20">
        <f t="shared" si="3"/>
        <v>2575</v>
      </c>
      <c r="F54" s="182">
        <f t="shared" si="4"/>
        <v>0.85833333333333339</v>
      </c>
      <c r="G54" s="198">
        <f t="shared" si="0"/>
        <v>5436.9694444444449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2861.1111111111113</v>
      </c>
      <c r="E55" s="20">
        <f t="shared" si="3"/>
        <v>2575</v>
      </c>
      <c r="F55" s="182">
        <f t="shared" si="4"/>
        <v>0.85833333333333339</v>
      </c>
      <c r="G55" s="198">
        <f t="shared" si="0"/>
        <v>5436.9694444444449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2861.1111111111113</v>
      </c>
      <c r="E56" s="20">
        <f t="shared" si="3"/>
        <v>2575</v>
      </c>
      <c r="F56" s="182">
        <f t="shared" si="4"/>
        <v>0.85833333333333339</v>
      </c>
      <c r="G56" s="198">
        <f t="shared" si="0"/>
        <v>5436.9694444444449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2861.1111111111113</v>
      </c>
      <c r="E57" s="20">
        <f t="shared" si="3"/>
        <v>2575</v>
      </c>
      <c r="F57" s="182">
        <f t="shared" si="4"/>
        <v>0.85833333333333339</v>
      </c>
      <c r="G57" s="198">
        <f t="shared" si="0"/>
        <v>5436.9694444444449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2861.1111111111113</v>
      </c>
      <c r="E58" s="20">
        <f t="shared" si="3"/>
        <v>2575</v>
      </c>
      <c r="F58" s="182">
        <f t="shared" si="4"/>
        <v>0.85833333333333339</v>
      </c>
      <c r="G58" s="198">
        <f t="shared" si="0"/>
        <v>5436.9694444444449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2861.1111111111113</v>
      </c>
      <c r="E59" s="20">
        <f t="shared" si="3"/>
        <v>2575</v>
      </c>
      <c r="F59" s="182">
        <f t="shared" si="4"/>
        <v>0.85833333333333339</v>
      </c>
      <c r="G59" s="198">
        <f t="shared" si="0"/>
        <v>5436.9694444444449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2861.1111111111113</v>
      </c>
      <c r="E60" s="20">
        <f t="shared" si="3"/>
        <v>2575</v>
      </c>
      <c r="F60" s="182">
        <f t="shared" si="4"/>
        <v>0.85833333333333339</v>
      </c>
      <c r="G60" s="198">
        <f t="shared" si="0"/>
        <v>5436.9694444444449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2861.1111111111113</v>
      </c>
      <c r="E61" s="20">
        <f t="shared" si="3"/>
        <v>2575</v>
      </c>
      <c r="F61" s="182">
        <f t="shared" si="4"/>
        <v>0.85833333333333339</v>
      </c>
      <c r="G61" s="198">
        <f t="shared" si="0"/>
        <v>5436.9694444444449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2861.1111111111113</v>
      </c>
      <c r="E62" s="20">
        <f t="shared" si="3"/>
        <v>2575</v>
      </c>
      <c r="F62" s="182">
        <f t="shared" si="4"/>
        <v>0.85833333333333339</v>
      </c>
      <c r="G62" s="198">
        <f t="shared" si="0"/>
        <v>5436.9694444444449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2861.1111111111113</v>
      </c>
      <c r="E63" s="20">
        <f t="shared" si="3"/>
        <v>2575</v>
      </c>
      <c r="F63" s="182">
        <f t="shared" si="4"/>
        <v>0.85833333333333339</v>
      </c>
      <c r="G63" s="198">
        <f t="shared" si="0"/>
        <v>5436.9694444444449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2861.1111111111113</v>
      </c>
      <c r="E64" s="20">
        <f t="shared" si="3"/>
        <v>2575</v>
      </c>
      <c r="F64" s="182">
        <f t="shared" si="4"/>
        <v>0.85833333333333339</v>
      </c>
      <c r="G64" s="198">
        <f t="shared" si="0"/>
        <v>5436.9694444444449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2861.1111111111113</v>
      </c>
      <c r="E65" s="20">
        <f t="shared" si="3"/>
        <v>2575</v>
      </c>
      <c r="F65" s="182">
        <f t="shared" si="4"/>
        <v>0.85833333333333339</v>
      </c>
      <c r="G65" s="198">
        <f t="shared" si="0"/>
        <v>5436.9694444444449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2861.1111111111113</v>
      </c>
      <c r="E66" s="20">
        <f t="shared" si="3"/>
        <v>2575</v>
      </c>
      <c r="F66" s="182">
        <f t="shared" si="4"/>
        <v>0.85833333333333339</v>
      </c>
      <c r="G66" s="198">
        <f t="shared" si="0"/>
        <v>5436.9694444444449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2861.1111111111113</v>
      </c>
      <c r="E67" s="20">
        <f t="shared" si="3"/>
        <v>2575</v>
      </c>
      <c r="F67" s="182">
        <f t="shared" si="4"/>
        <v>0.85833333333333339</v>
      </c>
      <c r="G67" s="198">
        <f t="shared" si="0"/>
        <v>5436.9694444444449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2861.1111111111113</v>
      </c>
      <c r="E68" s="20">
        <f t="shared" si="3"/>
        <v>2575</v>
      </c>
      <c r="F68" s="182">
        <f t="shared" si="4"/>
        <v>0.85833333333333339</v>
      </c>
      <c r="G68" s="198">
        <f t="shared" si="0"/>
        <v>5436.9694444444449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2861.1111111111113</v>
      </c>
      <c r="E69" s="20">
        <f t="shared" si="3"/>
        <v>2575</v>
      </c>
      <c r="F69" s="182">
        <f t="shared" si="4"/>
        <v>0.85833333333333339</v>
      </c>
      <c r="G69" s="198">
        <f t="shared" si="0"/>
        <v>5436.9694444444449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2861.1111111111113</v>
      </c>
      <c r="E70" s="20">
        <f t="shared" si="3"/>
        <v>2575</v>
      </c>
      <c r="F70" s="182">
        <f t="shared" si="4"/>
        <v>0.85833333333333339</v>
      </c>
      <c r="G70" s="198">
        <f t="shared" si="0"/>
        <v>5436.9694444444449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2861.1111111111113</v>
      </c>
      <c r="E71" s="20">
        <f t="shared" si="3"/>
        <v>2575</v>
      </c>
      <c r="F71" s="182">
        <f t="shared" si="4"/>
        <v>0.85833333333333339</v>
      </c>
      <c r="G71" s="198">
        <f t="shared" si="0"/>
        <v>5436.9694444444449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2861.1111111111113</v>
      </c>
      <c r="E72" s="20">
        <f t="shared" si="3"/>
        <v>2575</v>
      </c>
      <c r="F72" s="182">
        <f t="shared" si="4"/>
        <v>0.85833333333333339</v>
      </c>
      <c r="G72" s="198">
        <f t="shared" ref="G72:G99" si="5">IF(B$40&lt;=F$21,D72+E72+F72,0)</f>
        <v>5436.9694444444449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2861.1111111111113</v>
      </c>
      <c r="E73" s="20">
        <f t="shared" si="3"/>
        <v>2575</v>
      </c>
      <c r="F73" s="182">
        <f t="shared" si="4"/>
        <v>0.85833333333333339</v>
      </c>
      <c r="G73" s="198">
        <f t="shared" si="5"/>
        <v>5436.9694444444449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2861.1111111111113</v>
      </c>
      <c r="E74" s="20">
        <f t="shared" si="3"/>
        <v>2575</v>
      </c>
      <c r="F74" s="182">
        <f t="shared" si="4"/>
        <v>0.85833333333333339</v>
      </c>
      <c r="G74" s="198">
        <f t="shared" si="5"/>
        <v>5436.9694444444449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2861.1111111111113</v>
      </c>
      <c r="E75" s="20">
        <f t="shared" si="3"/>
        <v>2575</v>
      </c>
      <c r="F75" s="182">
        <f t="shared" si="4"/>
        <v>0.85833333333333339</v>
      </c>
      <c r="G75" s="198">
        <f t="shared" si="5"/>
        <v>5436.9694444444449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102999.99999999996</v>
      </c>
      <c r="E100" s="93">
        <f>SUM(E40:E99)</f>
        <v>92700</v>
      </c>
      <c r="F100" s="99">
        <f>SUM(F40:F99)</f>
        <v>30.900000000000023</v>
      </c>
      <c r="G100" s="211">
        <f>SUM(G40:H99)</f>
        <v>195730.89999999991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B2E7+nrW8Bp8XztHfuTDf6xwctz+myRWcTj2iHt+vmUPFgx2zGCxVAGDjpedwAEI0wyHglDmPZasSLQrndY0Bg==" saltValue="MUWZ9XEFIX8fF9a95c0Sv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B7" sqref="B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194174.76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194174,76 грн.</v>
      </c>
      <c r="H4" s="184">
        <f>B4+B4*K4</f>
        <v>200000.00280000002</v>
      </c>
      <c r="I4" s="151">
        <v>0</v>
      </c>
      <c r="K4" s="185">
        <v>0.03</v>
      </c>
      <c r="L4" s="153">
        <f t="shared" ref="L4" si="0">D4/12/(1-1/POWER(1+D4/12,C4))*H4+H4*F4</f>
        <v>21667.569761498169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194174.76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194174,76 грн.</v>
      </c>
      <c r="H5" s="184">
        <f t="shared" ref="H5:H6" si="1">B5+B5*K5</f>
        <v>200000.00280000002</v>
      </c>
      <c r="I5" s="151">
        <v>0</v>
      </c>
      <c r="K5" s="185">
        <v>0.03</v>
      </c>
      <c r="L5" s="153">
        <f t="shared" ref="L5:L6" si="2">D5/12/(1-1/POWER(1+D5/12,C5))*H5+H5*F5</f>
        <v>13334.201603253012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194174.76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194174,76 грн.</v>
      </c>
      <c r="H6" s="184">
        <f t="shared" si="1"/>
        <v>200000.00280000002</v>
      </c>
      <c r="I6" s="151">
        <v>0</v>
      </c>
      <c r="J6" s="151"/>
      <c r="K6" s="185">
        <v>0.03</v>
      </c>
      <c r="L6" s="153">
        <f t="shared" si="2"/>
        <v>10556.412226432029</v>
      </c>
      <c r="M6" s="154">
        <f>F6</f>
        <v>2.5000000000000001E-2</v>
      </c>
      <c r="N6" s="154"/>
      <c r="O6" s="155">
        <v>0</v>
      </c>
      <c r="P6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Ідея_ТзОВ Моджі</vt:lpstr>
      <vt:lpstr>Перелік партнерів</vt:lpstr>
      <vt:lpstr>Назви</vt:lpstr>
      <vt:lpstr>Лист2</vt:lpstr>
      <vt:lpstr>'NST Ідея_ТзОВ Моджі'!Область_друку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2025-07-17T06:19:29Z</dcterms:modified>
</cp:coreProperties>
</file>