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846DC179-7158-45C0-8B8D-628799D528BD}" xr6:coauthVersionLast="47" xr6:coauthVersionMax="47" xr10:uidLastSave="{00000000-0000-0000-0000-000000000000}"/>
  <workbookProtection workbookAlgorithmName="SHA-512" workbookHashValue="4+AFIF0zTgGeXbZ7Q4Ej68w3HtzW9RLHviJMqG9MUhsli1j2c6qBnM65pJUffIXzYoec8QZxF9JSxJS4ur06fA==" workbookSaltValue="pxetoI2aRuOR2iAt2h3nXg==" workbookSpinCount="100000" lockStructure="1"/>
  <bookViews>
    <workbookView xWindow="-120" yWindow="-120" windowWidth="29040" windowHeight="15990" tabRatio="863" xr2:uid="{00000000-000D-0000-FFFF-FFFF00000000}"/>
  </bookViews>
  <sheets>
    <sheet name="NST Ідея_КТС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Ідея_КТС'!$A$1:$I$103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64" l="1"/>
  <c r="F42" i="164"/>
  <c r="F43" i="164"/>
  <c r="F44" i="164"/>
  <c r="F45" i="164"/>
  <c r="F46" i="164"/>
  <c r="F47" i="164"/>
  <c r="F48" i="164"/>
  <c r="F49" i="164"/>
  <c r="F50" i="164"/>
  <c r="F51" i="164"/>
  <c r="F52" i="164"/>
  <c r="F53" i="164"/>
  <c r="F54" i="164"/>
  <c r="F55" i="164"/>
  <c r="F56" i="164"/>
  <c r="F57" i="164"/>
  <c r="F58" i="164"/>
  <c r="F59" i="164"/>
  <c r="F60" i="164"/>
  <c r="F61" i="164"/>
  <c r="F62" i="164"/>
  <c r="F63" i="164"/>
  <c r="F64" i="164"/>
  <c r="F65" i="164"/>
  <c r="F66" i="164"/>
  <c r="F67" i="164"/>
  <c r="F68" i="164"/>
  <c r="F69" i="164"/>
  <c r="F70" i="164"/>
  <c r="F71" i="164"/>
  <c r="F72" i="164"/>
  <c r="F73" i="164"/>
  <c r="F74" i="164"/>
  <c r="F75" i="164"/>
  <c r="F76" i="164"/>
  <c r="F77" i="164"/>
  <c r="F78" i="164"/>
  <c r="F79" i="164"/>
  <c r="F80" i="164"/>
  <c r="F81" i="164"/>
  <c r="F82" i="164"/>
  <c r="F83" i="164"/>
  <c r="F84" i="164"/>
  <c r="F85" i="164"/>
  <c r="F86" i="164"/>
  <c r="F87" i="164"/>
  <c r="F88" i="164"/>
  <c r="F89" i="164"/>
  <c r="F90" i="164"/>
  <c r="F91" i="164"/>
  <c r="F92" i="164"/>
  <c r="F93" i="164"/>
  <c r="F94" i="164"/>
  <c r="F95" i="164"/>
  <c r="F96" i="164"/>
  <c r="F97" i="164"/>
  <c r="F98" i="164"/>
  <c r="F99" i="164"/>
  <c r="F40" i="164"/>
  <c r="C39" i="164"/>
  <c r="H5" i="165" l="1"/>
  <c r="F2" i="164" s="1"/>
  <c r="H6" i="165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0" i="164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0" i="161"/>
  <c r="F22" i="161" l="1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<sst xmlns="http://schemas.openxmlformats.org/spreadsheetml/2006/main" count="171" uniqueCount="163">
  <si>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</si>
  <si>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</si>
  <si>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</si>
  <si>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</si>
  <si>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</si>
  <si>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</si>
  <si>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</si>
  <si>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</si>
  <si>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</si>
  <si>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</si>
  <si>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</si>
  <si>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</si>
  <si>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</si>
  <si>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</si>
  <si>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</si>
  <si>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</si>
  <si>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</si>
  <si>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</si>
  <si>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</si>
  <si>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</si>
  <si>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</si>
  <si>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</si>
  <si>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</si>
  <si>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</si>
  <si>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</si>
  <si>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</si>
  <si>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</si>
  <si>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</si>
  <si>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</si>
  <si>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</si>
  <si>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</si>
  <si>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</si>
  <si>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</si>
  <si>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</si>
  <si>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</si>
  <si>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</si>
  <si>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</si>
  <si>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</si>
  <si>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</si>
  <si>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</si>
  <si>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</si>
  <si>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</si>
  <si>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</si>
  <si>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</si>
  <si>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</si>
  <si>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</si>
  <si>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</si>
  <si>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</si>
  <si>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</si>
  <si>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</si>
  <si>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</si>
  <si>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</si>
  <si>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</si>
  <si>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</si>
  <si>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</si>
  <si>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</si>
  <si>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</si>
  <si>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</si>
  <si>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</si>
  <si>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</si>
  <si>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</si>
  <si>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</si>
  <si>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</si>
  <si>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</si>
  <si>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</si>
  <si>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</si>
  <si>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</si>
  <si>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</si>
  <si>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</si>
  <si>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</si>
  <si>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</si>
  <si>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</si>
  <si>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</si>
  <si>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</si>
  <si>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</si>
  <si>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</si>
  <si>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</si>
  <si>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</si>
  <si>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</si>
  <si>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</si>
  <si>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</si>
  <si>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</si>
  <si>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</si>
  <si>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</si>
  <si>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</si>
  <si>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</si>
  <si>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</si>
  <si>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</si>
  <si>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</si>
  <si>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</si>
  <si>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</si>
  <si>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</si>
  <si>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</si>
  <si>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</si>
  <si>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</si>
  <si>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</si>
  <si>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</si>
  <si>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</si>
  <si>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</si>
  <si>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</si>
  <si>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</si>
  <si>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</si>
  <si>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</si>
  <si>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</si>
  <si>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</si>
  <si>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</si>
  <si>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</si>
  <si>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</si>
  <si>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</si>
  <si>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</si>
  <si>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</si>
  <si>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</si>
  <si>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</si>
  <si>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</si>
  <si>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</si>
  <si>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</si>
  <si>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</si>
  <si>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</si>
  <si>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</si>
  <si>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</si>
  <si>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</si>
  <si>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</si>
  <si>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</si>
  <si>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</si>
  <si>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</si>
  <si>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</si>
  <si>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</si>
  <si>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</si>
  <si>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</si>
  <si>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</si>
  <si>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</si>
  <si>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</si>
  <si>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</si>
  <si>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</si>
  <si>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</si>
  <si>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</si>
  <si>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</si>
  <si>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</si>
  <si>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</si>
  <si>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</si>
  <si>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</si>
  <si>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</si>
  <si>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</si>
  <si>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</si>
  <si>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</si>
  <si>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</si>
  <si>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</si>
  <si>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</si>
  <si>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</si>
  <si>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</si>
  <si>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</si>
  <si>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</si>
  <si>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</si>
  <si>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</si>
  <si>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</si>
  <si>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</si>
  <si>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</si>
  <si>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</si>
  <si>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</si>
  <si>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</si>
  <si>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КТС_0-0-36</t>
  </si>
  <si>
    <t>NST Ідея КТС_0-9-24</t>
  </si>
  <si>
    <t>NST Ідея КТС_0-6-18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</si>
</sst>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3</xdr:col>
      <xdr:colOff>847725</xdr:colOff>
      <xdr:row>4</xdr:row>
      <xdr:rowOff>0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28575"/>
          <a:ext cx="21336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VLOOKUP('NST Ідея_КТС'!H2,Лист2!A:P,16,FALSE)</f>
        <v>1000</v>
      </c>
      <c r="F2" s="132">
        <f>VLOOKUP(H$2,Лист2!$A:$H,8,0)</f>
        <v>199999.9976</v>
      </c>
      <c r="G2" s="177">
        <f ca="1">TODAY()</f>
        <v>45855</v>
      </c>
      <c r="H2" s="194" t="s">
        <v>160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104000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199999.9976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104000</v>
      </c>
      <c r="G7" s="164"/>
      <c r="H7" s="165"/>
      <c r="I7" s="42"/>
      <c r="J7" s="4"/>
      <c r="K7" s="37"/>
      <c r="L7" s="51" t="str">
        <f>Лист2!A4</f>
        <v>NST Ідея КТС_0-6-18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NST Ідея КТС_0-9-24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КТС_0-0-36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0.04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104000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97631.199999999924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197631.19999999992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0.6504721701145173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2888.8888888888887</v>
      </c>
      <c r="E40" s="20">
        <f>IF(AND(B40&gt;F$13,B40&lt;=$F$21),F$7*F$19,0)</f>
        <v>2600</v>
      </c>
      <c r="F40" s="182">
        <f>IF(B40&lt;=$F$21,F$7*F$9/12,0)</f>
        <v>0.8666666666666667</v>
      </c>
      <c r="G40" s="209">
        <f t="shared" ref="G40:G71" si="0">IF(B$40&lt;=F$21,D40+E40+F40,0)</f>
        <v>5489.7555555555555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2888.8888888888887</v>
      </c>
      <c r="E41" s="20">
        <f t="shared" ref="E41:E99" si="3">IF(AND(B41&gt;F$13,B41&lt;=$F$21),F$7*F$19,0)</f>
        <v>2600</v>
      </c>
      <c r="F41" s="182">
        <f t="shared" ref="F41:F99" si="4">IF(B41&lt;=$F$21,F$7*F$9/12,0)</f>
        <v>0.8666666666666667</v>
      </c>
      <c r="G41" s="209">
        <f t="shared" si="0"/>
        <v>5489.7555555555555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2888.8888888888887</v>
      </c>
      <c r="E42" s="20">
        <f t="shared" si="3"/>
        <v>2600</v>
      </c>
      <c r="F42" s="182">
        <f t="shared" si="4"/>
        <v>0.8666666666666667</v>
      </c>
      <c r="G42" s="209">
        <f t="shared" si="0"/>
        <v>5489.7555555555555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2888.8888888888887</v>
      </c>
      <c r="E43" s="20">
        <f t="shared" si="3"/>
        <v>2600</v>
      </c>
      <c r="F43" s="182">
        <f t="shared" si="4"/>
        <v>0.8666666666666667</v>
      </c>
      <c r="G43" s="209">
        <f t="shared" si="0"/>
        <v>5489.7555555555555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2888.8888888888887</v>
      </c>
      <c r="E44" s="20">
        <f t="shared" si="3"/>
        <v>2600</v>
      </c>
      <c r="F44" s="182">
        <f t="shared" si="4"/>
        <v>0.8666666666666667</v>
      </c>
      <c r="G44" s="209">
        <f t="shared" si="0"/>
        <v>5489.7555555555555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2888.8888888888887</v>
      </c>
      <c r="E45" s="20">
        <f t="shared" si="3"/>
        <v>2600</v>
      </c>
      <c r="F45" s="182">
        <f t="shared" si="4"/>
        <v>0.8666666666666667</v>
      </c>
      <c r="G45" s="209">
        <f t="shared" si="0"/>
        <v>5489.7555555555555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2888.8888888888887</v>
      </c>
      <c r="E46" s="20">
        <f t="shared" si="3"/>
        <v>2600</v>
      </c>
      <c r="F46" s="182">
        <f t="shared" si="4"/>
        <v>0.8666666666666667</v>
      </c>
      <c r="G46" s="209">
        <f t="shared" si="0"/>
        <v>5489.7555555555555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2888.8888888888887</v>
      </c>
      <c r="E47" s="20">
        <f t="shared" si="3"/>
        <v>2600</v>
      </c>
      <c r="F47" s="182">
        <f t="shared" si="4"/>
        <v>0.8666666666666667</v>
      </c>
      <c r="G47" s="209">
        <f t="shared" si="0"/>
        <v>5489.7555555555555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2888.8888888888887</v>
      </c>
      <c r="E48" s="20">
        <f t="shared" si="3"/>
        <v>2600</v>
      </c>
      <c r="F48" s="182">
        <f t="shared" si="4"/>
        <v>0.8666666666666667</v>
      </c>
      <c r="G48" s="209">
        <f t="shared" si="0"/>
        <v>5489.7555555555555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2888.8888888888887</v>
      </c>
      <c r="E49" s="20">
        <f t="shared" si="3"/>
        <v>2600</v>
      </c>
      <c r="F49" s="182">
        <f t="shared" si="4"/>
        <v>0.8666666666666667</v>
      </c>
      <c r="G49" s="209">
        <f t="shared" si="0"/>
        <v>5489.7555555555555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2888.8888888888887</v>
      </c>
      <c r="E50" s="20">
        <f t="shared" si="3"/>
        <v>2600</v>
      </c>
      <c r="F50" s="182">
        <f t="shared" si="4"/>
        <v>0.8666666666666667</v>
      </c>
      <c r="G50" s="209">
        <f t="shared" si="0"/>
        <v>5489.7555555555555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2888.8888888888887</v>
      </c>
      <c r="E51" s="20">
        <f t="shared" si="3"/>
        <v>2600</v>
      </c>
      <c r="F51" s="182">
        <f t="shared" si="4"/>
        <v>0.8666666666666667</v>
      </c>
      <c r="G51" s="209">
        <f t="shared" si="0"/>
        <v>5489.7555555555555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2888.8888888888887</v>
      </c>
      <c r="E52" s="20">
        <f t="shared" si="3"/>
        <v>2600</v>
      </c>
      <c r="F52" s="182">
        <f t="shared" si="4"/>
        <v>0.8666666666666667</v>
      </c>
      <c r="G52" s="209">
        <f t="shared" si="0"/>
        <v>5489.7555555555555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2888.8888888888887</v>
      </c>
      <c r="E53" s="20">
        <f t="shared" si="3"/>
        <v>2600</v>
      </c>
      <c r="F53" s="182">
        <f t="shared" si="4"/>
        <v>0.8666666666666667</v>
      </c>
      <c r="G53" s="209">
        <f t="shared" si="0"/>
        <v>5489.7555555555555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2888.8888888888887</v>
      </c>
      <c r="E54" s="20">
        <f t="shared" si="3"/>
        <v>2600</v>
      </c>
      <c r="F54" s="182">
        <f t="shared" si="4"/>
        <v>0.8666666666666667</v>
      </c>
      <c r="G54" s="209">
        <f t="shared" si="0"/>
        <v>5489.7555555555555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2888.8888888888887</v>
      </c>
      <c r="E55" s="20">
        <f t="shared" si="3"/>
        <v>2600</v>
      </c>
      <c r="F55" s="182">
        <f t="shared" si="4"/>
        <v>0.8666666666666667</v>
      </c>
      <c r="G55" s="209">
        <f t="shared" si="0"/>
        <v>5489.7555555555555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2888.8888888888887</v>
      </c>
      <c r="E56" s="20">
        <f t="shared" si="3"/>
        <v>2600</v>
      </c>
      <c r="F56" s="182">
        <f t="shared" si="4"/>
        <v>0.8666666666666667</v>
      </c>
      <c r="G56" s="209">
        <f t="shared" si="0"/>
        <v>5489.7555555555555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2888.8888888888887</v>
      </c>
      <c r="E57" s="20">
        <f t="shared" si="3"/>
        <v>2600</v>
      </c>
      <c r="F57" s="182">
        <f t="shared" si="4"/>
        <v>0.8666666666666667</v>
      </c>
      <c r="G57" s="209">
        <f t="shared" si="0"/>
        <v>5489.7555555555555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2888.8888888888887</v>
      </c>
      <c r="E58" s="20">
        <f t="shared" si="3"/>
        <v>2600</v>
      </c>
      <c r="F58" s="182">
        <f t="shared" si="4"/>
        <v>0.8666666666666667</v>
      </c>
      <c r="G58" s="209">
        <f t="shared" si="0"/>
        <v>5489.7555555555555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2888.8888888888887</v>
      </c>
      <c r="E59" s="20">
        <f t="shared" si="3"/>
        <v>2600</v>
      </c>
      <c r="F59" s="182">
        <f t="shared" si="4"/>
        <v>0.8666666666666667</v>
      </c>
      <c r="G59" s="209">
        <f t="shared" si="0"/>
        <v>5489.7555555555555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2888.8888888888887</v>
      </c>
      <c r="E60" s="20">
        <f t="shared" si="3"/>
        <v>2600</v>
      </c>
      <c r="F60" s="182">
        <f t="shared" si="4"/>
        <v>0.8666666666666667</v>
      </c>
      <c r="G60" s="209">
        <f t="shared" si="0"/>
        <v>5489.7555555555555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2888.8888888888887</v>
      </c>
      <c r="E61" s="20">
        <f t="shared" si="3"/>
        <v>2600</v>
      </c>
      <c r="F61" s="182">
        <f t="shared" si="4"/>
        <v>0.8666666666666667</v>
      </c>
      <c r="G61" s="209">
        <f t="shared" si="0"/>
        <v>5489.7555555555555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2888.8888888888887</v>
      </c>
      <c r="E62" s="20">
        <f t="shared" si="3"/>
        <v>2600</v>
      </c>
      <c r="F62" s="182">
        <f t="shared" si="4"/>
        <v>0.8666666666666667</v>
      </c>
      <c r="G62" s="209">
        <f t="shared" si="0"/>
        <v>5489.7555555555555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2888.8888888888887</v>
      </c>
      <c r="E63" s="20">
        <f t="shared" si="3"/>
        <v>2600</v>
      </c>
      <c r="F63" s="182">
        <f t="shared" si="4"/>
        <v>0.8666666666666667</v>
      </c>
      <c r="G63" s="209">
        <f t="shared" si="0"/>
        <v>5489.7555555555555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2888.8888888888887</v>
      </c>
      <c r="E64" s="20">
        <f t="shared" si="3"/>
        <v>2600</v>
      </c>
      <c r="F64" s="182">
        <f t="shared" si="4"/>
        <v>0.8666666666666667</v>
      </c>
      <c r="G64" s="209">
        <f t="shared" si="0"/>
        <v>5489.7555555555555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2888.8888888888887</v>
      </c>
      <c r="E65" s="20">
        <f t="shared" si="3"/>
        <v>2600</v>
      </c>
      <c r="F65" s="182">
        <f t="shared" si="4"/>
        <v>0.8666666666666667</v>
      </c>
      <c r="G65" s="209">
        <f t="shared" si="0"/>
        <v>5489.7555555555555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2888.8888888888887</v>
      </c>
      <c r="E66" s="20">
        <f t="shared" si="3"/>
        <v>2600</v>
      </c>
      <c r="F66" s="182">
        <f t="shared" si="4"/>
        <v>0.8666666666666667</v>
      </c>
      <c r="G66" s="209">
        <f t="shared" si="0"/>
        <v>5489.7555555555555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2888.8888888888887</v>
      </c>
      <c r="E67" s="20">
        <f t="shared" si="3"/>
        <v>2600</v>
      </c>
      <c r="F67" s="182">
        <f t="shared" si="4"/>
        <v>0.8666666666666667</v>
      </c>
      <c r="G67" s="209">
        <f t="shared" si="0"/>
        <v>5489.7555555555555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2888.8888888888887</v>
      </c>
      <c r="E68" s="20">
        <f t="shared" si="3"/>
        <v>2600</v>
      </c>
      <c r="F68" s="182">
        <f t="shared" si="4"/>
        <v>0.8666666666666667</v>
      </c>
      <c r="G68" s="209">
        <f t="shared" si="0"/>
        <v>5489.7555555555555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2888.8888888888887</v>
      </c>
      <c r="E69" s="20">
        <f t="shared" si="3"/>
        <v>2600</v>
      </c>
      <c r="F69" s="182">
        <f t="shared" si="4"/>
        <v>0.8666666666666667</v>
      </c>
      <c r="G69" s="209">
        <f t="shared" si="0"/>
        <v>5489.7555555555555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2888.8888888888887</v>
      </c>
      <c r="E70" s="20">
        <f t="shared" si="3"/>
        <v>2600</v>
      </c>
      <c r="F70" s="182">
        <f t="shared" si="4"/>
        <v>0.8666666666666667</v>
      </c>
      <c r="G70" s="209">
        <f t="shared" si="0"/>
        <v>5489.7555555555555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2888.8888888888887</v>
      </c>
      <c r="E71" s="20">
        <f t="shared" si="3"/>
        <v>2600</v>
      </c>
      <c r="F71" s="182">
        <f t="shared" si="4"/>
        <v>0.8666666666666667</v>
      </c>
      <c r="G71" s="209">
        <f t="shared" si="0"/>
        <v>5489.7555555555555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2888.8888888888887</v>
      </c>
      <c r="E72" s="20">
        <f t="shared" si="3"/>
        <v>2600</v>
      </c>
      <c r="F72" s="182">
        <f t="shared" si="4"/>
        <v>0.8666666666666667</v>
      </c>
      <c r="G72" s="209">
        <f t="shared" ref="G72:G99" si="5">IF(B$40&lt;=F$21,D72+E72+F72,0)</f>
        <v>5489.7555555555555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2888.8888888888887</v>
      </c>
      <c r="E73" s="20">
        <f t="shared" si="3"/>
        <v>2600</v>
      </c>
      <c r="F73" s="182">
        <f t="shared" si="4"/>
        <v>0.8666666666666667</v>
      </c>
      <c r="G73" s="209">
        <f t="shared" si="5"/>
        <v>5489.7555555555555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2888.8888888888887</v>
      </c>
      <c r="E74" s="20">
        <f t="shared" si="3"/>
        <v>2600</v>
      </c>
      <c r="F74" s="182">
        <f t="shared" si="4"/>
        <v>0.8666666666666667</v>
      </c>
      <c r="G74" s="209">
        <f t="shared" si="5"/>
        <v>5489.7555555555555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2888.8888888888887</v>
      </c>
      <c r="E75" s="20">
        <f t="shared" si="3"/>
        <v>2600</v>
      </c>
      <c r="F75" s="182">
        <f t="shared" si="4"/>
        <v>0.8666666666666667</v>
      </c>
      <c r="G75" s="209">
        <f t="shared" si="5"/>
        <v>5489.7555555555555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104000.00000000004</v>
      </c>
      <c r="E100" s="93">
        <f>SUM(E40:E99)</f>
        <v>93600</v>
      </c>
      <c r="F100" s="99">
        <f>SUM(F40:F99)</f>
        <v>31.200000000000014</v>
      </c>
      <c r="G100" s="212">
        <f>SUM(G40:H99)</f>
        <v>197631.19999999992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a/XhI5C7ytULOsXhn1ggs/RmgHMfD0XP2WU0jwr6cGJd0mUcfMbSMq/rO35/cEdRPoU4nLINQHJ6e+Yxx5bMuA==" saltValue="y7cQc0MKkToYfa1zgFA/X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B7" sqref="B7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162</v>
      </c>
      <c r="B4" s="121">
        <v>49261.08</v>
      </c>
      <c r="C4" s="151">
        <v>18</v>
      </c>
      <c r="D4" s="152">
        <v>1E-4</v>
      </c>
      <c r="E4" s="152">
        <v>0</v>
      </c>
      <c r="F4" s="152">
        <v>2.9899999999999999E-2</v>
      </c>
      <c r="G4" s="151" t="str">
        <f>I$2&amp;" "&amp;B4&amp;" "&amp;H$2</f>
        <v>max. 49261,08 грн.</v>
      </c>
      <c r="H4" s="185">
        <f>B4+B4*K4</f>
        <v>49999.996200000001</v>
      </c>
      <c r="I4" s="151">
        <v>6</v>
      </c>
      <c r="K4" s="186">
        <v>1.4999999999999999E-2</v>
      </c>
      <c r="L4" s="153">
        <f t="shared" ref="L4" si="0">D4/12/(1-1/POWER(1+D4/12,C4))*H4+H4*F4</f>
        <v>4272.9973656151788</v>
      </c>
      <c r="M4" s="154">
        <f>F4</f>
        <v>2.9899999999999999E-2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49261.08</v>
      </c>
      <c r="C5" s="151">
        <v>24</v>
      </c>
      <c r="D5" s="152">
        <v>1E-4</v>
      </c>
      <c r="E5" s="152">
        <v>0</v>
      </c>
      <c r="F5" s="152">
        <v>2.9899999999999999E-2</v>
      </c>
      <c r="G5" s="151" t="str">
        <f>I$2&amp;" "&amp;B5&amp;" "&amp;H$2</f>
        <v>max. 49261,08 грн.</v>
      </c>
      <c r="H5" s="185">
        <f t="shared" ref="H5:H6" si="1">B5+B5*K5</f>
        <v>49999.996200000001</v>
      </c>
      <c r="I5" s="151">
        <v>9</v>
      </c>
      <c r="K5" s="186">
        <v>1.4999999999999999E-2</v>
      </c>
      <c r="L5" s="153">
        <f t="shared" ref="L5:L6" si="2">D5/12/(1-1/POWER(1+D5/12,C5))*H5+H5*F5</f>
        <v>3578.5500821737205</v>
      </c>
      <c r="M5" s="154">
        <f>F5</f>
        <v>2.9899999999999999E-2</v>
      </c>
      <c r="N5" s="154"/>
      <c r="O5" s="155">
        <v>0</v>
      </c>
      <c r="P5" s="151">
        <v>1000</v>
      </c>
    </row>
    <row r="6" spans="1:16" x14ac:dyDescent="0.2">
      <c r="A6" s="151" t="s">
        <v>160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192307,69 грн.</v>
      </c>
      <c r="H6" s="185">
        <f t="shared" si="1"/>
        <v>199999.9976</v>
      </c>
      <c r="I6" s="151">
        <v>0</v>
      </c>
      <c r="J6" s="151"/>
      <c r="K6" s="184">
        <v>0.04</v>
      </c>
      <c r="L6" s="153">
        <f t="shared" si="2"/>
        <v>10556.411951965314</v>
      </c>
      <c r="M6" s="154">
        <f>F6</f>
        <v>2.5000000000000001E-2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Ідея_КТС</vt:lpstr>
      <vt:lpstr>Перелік партнерів</vt:lpstr>
      <vt:lpstr>Назви</vt:lpstr>
      <vt:lpstr>Лист2</vt:lpstr>
      <vt:lpstr>'NST Ідея_КТС'!Область_друку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2025-07-17T06:35:50Z</dcterms:modified>
</cp:coreProperties>
</file>