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A1982383-5D6A-4466-8471-D10971677810}" xr6:coauthVersionLast="47" xr6:coauthVersionMax="47" xr10:uidLastSave="{00000000-0000-0000-0000-000000000000}"/>
  <workbookProtection workbookAlgorithmName="SHA-512" workbookHashValue="973wBk3eBXrS/Edr/ViLlJLCABfiCVleu2L2Rj2PhuOB7vpsLSqrtmUZ2J3sT3lNb26JuyfdyQyYW8d6lNNUBw==" workbookSaltValue="yE1XzG6pV/7/0YYjUADDsg==" workbookSpinCount="100000" lockStructure="1"/>
  <bookViews>
    <workbookView xWindow="-120" yWindow="-120" windowWidth="29040" windowHeight="15990" tabRatio="863" xr2:uid="{00000000-000D-0000-FFFF-FFFF00000000}"/>
  </bookViews>
  <sheets>
    <sheet name="NST_Ідея_ФОП Терещенко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'NST_Ідея_ФОП Терещенко'!$A$1:$I$103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/>
  <c r="G4" i="165"/>
  <c r="M7" i="165"/>
  <c r="H7" i="165"/>
  <c r="L7" i="165" s="1"/>
  <c r="G7" i="165"/>
  <c r="H5" i="165" l="1"/>
  <c r="F2" i="164" s="1"/>
  <c r="H6" i="165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5" i="164"/>
  <c r="F79" i="164"/>
  <c r="F83" i="164"/>
  <c r="F87" i="164"/>
  <c r="F91" i="164"/>
  <c r="F95" i="164"/>
  <c r="F99" i="164"/>
  <c r="F56" i="164"/>
  <c r="F76" i="164"/>
  <c r="F80" i="164"/>
  <c r="F84" i="164"/>
  <c r="F88" i="164"/>
  <c r="F92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F52" i="164" l="1"/>
  <c r="F71" i="164"/>
  <c r="F70" i="164"/>
  <c r="F59" i="164"/>
  <c r="F66" i="164"/>
  <c r="F69" i="164"/>
  <c r="F72" i="164"/>
  <c r="F46" i="164"/>
  <c r="F65" i="164"/>
  <c r="F68" i="164"/>
  <c r="F67" i="164"/>
  <c r="F62" i="164"/>
  <c r="F57" i="164"/>
  <c r="F64" i="164"/>
  <c r="F63" i="164"/>
  <c r="F74" i="164"/>
  <c r="F50" i="164"/>
  <c r="F73" i="164"/>
  <c r="F53" i="164"/>
  <c r="F44" i="164"/>
  <c r="F55" i="164"/>
  <c r="F58" i="164"/>
  <c r="F45" i="164"/>
  <c r="F60" i="164"/>
  <c r="F51" i="164"/>
  <c r="F54" i="164"/>
  <c r="F61" i="164"/>
  <c r="F41" i="164"/>
  <c r="F40" i="164"/>
  <c r="F47" i="164"/>
  <c r="F42" i="164"/>
  <c r="F48" i="164"/>
  <c r="F43" i="164"/>
  <c r="F49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64" i="164" l="1"/>
  <c r="G59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<sst xmlns="http://schemas.openxmlformats.org/spreadsheetml/2006/main" count="172" uniqueCount="164">
  <si>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</si>
  <si>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</si>
  <si>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</si>
  <si>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</si>
  <si>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</si>
  <si>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</si>
  <si>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</si>
  <si>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</si>
  <si>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</si>
  <si>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</si>
  <si>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</si>
  <si>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</si>
  <si>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</si>
  <si>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</si>
  <si>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</si>
  <si>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</si>
  <si>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</si>
  <si>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</si>
  <si>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</si>
  <si>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</si>
  <si>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</si>
  <si>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</si>
  <si>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</si>
  <si>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</si>
  <si>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</si>
  <si>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</si>
  <si>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</si>
  <si>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</si>
  <si>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</si>
  <si>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</si>
  <si>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</si>
  <si>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</si>
  <si>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</si>
  <si>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</si>
  <si>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</si>
  <si>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</si>
  <si>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</si>
  <si>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</si>
  <si>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</si>
  <si>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</si>
  <si>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</si>
  <si>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</si>
  <si>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</si>
  <si>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</si>
  <si>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</si>
  <si>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</si>
  <si>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</si>
  <si>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</si>
  <si>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</si>
  <si>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</si>
  <si>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</si>
  <si>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</si>
  <si>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</si>
  <si>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</si>
  <si>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</si>
  <si>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</si>
  <si>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</si>
  <si>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</si>
  <si>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</si>
  <si>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</si>
  <si>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</si>
  <si>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</si>
  <si>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</si>
  <si>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</si>
  <si>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</si>
  <si>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</si>
  <si>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</si>
  <si>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</si>
  <si>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</si>
  <si>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</si>
  <si>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</si>
  <si>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</si>
  <si>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</si>
  <si>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</si>
  <si>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</si>
  <si>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</si>
  <si>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</si>
  <si>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</si>
  <si>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</si>
  <si>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</si>
  <si>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</si>
  <si>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</si>
  <si>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</si>
  <si>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</si>
  <si>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</si>
  <si>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</si>
  <si>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</si>
  <si>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</si>
  <si>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</si>
  <si>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</si>
  <si>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</si>
  <si>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</si>
  <si>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</si>
  <si>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</si>
  <si>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</si>
  <si>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</si>
  <si>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</si>
  <si>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</si>
  <si>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</si>
  <si>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</si>
  <si>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</si>
  <si>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</si>
  <si>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</si>
  <si>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</si>
  <si>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</si>
  <si>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</si>
  <si>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</si>
  <si>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</si>
  <si>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</si>
  <si>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</si>
  <si>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</si>
  <si>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</si>
  <si>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</si>
  <si>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</si>
  <si>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</si>
  <si>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</si>
  <si>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</si>
  <si>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</si>
  <si>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</si>
  <si>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</si>
  <si>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</si>
  <si>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</si>
  <si>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</si>
  <si>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</si>
  <si>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</si>
  <si>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</si>
  <si>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</si>
  <si>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</si>
  <si>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</si>
  <si>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</si>
  <si>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</si>
  <si>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</si>
  <si>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</si>
  <si>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</si>
  <si>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</si>
  <si>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</si>
  <si>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</si>
  <si>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</si>
  <si>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</si>
  <si>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</si>
  <si>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</si>
  <si>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</si>
  <si>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</si>
  <si>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</si>
  <si>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</si>
  <si>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</si>
  <si>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</si>
  <si>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</si>
  <si>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</si>
  <si>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</si>
  <si>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</si>
  <si>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</si>
  <si>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</si>
  <si>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</si>
  <si>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</si>
  <si>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</si>
  <si>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</si>
  <si>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</si>
  <si>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</si>
  <si>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</si>
  <si>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Maifon_0-3-12</t>
  </si>
  <si>
    <t>NST Ідея Maifon_0-0-12</t>
  </si>
  <si>
    <t>NST Ідея Maifon_0-0-24</t>
  </si>
  <si>
    <t>NST Ідея Maifon_0-0-36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</si>
</sst>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3</xdr:row>
      <xdr:rowOff>95249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9335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VLOOKUP('NST_Ідея_ФОП Терещенко'!H2,Лист2!A:P,16,FALSE)</f>
        <v>1000</v>
      </c>
      <c r="F2" s="132">
        <f>VLOOKUP(H$2,Лист2!$A:$H,8,0)</f>
        <v>199999.9976</v>
      </c>
      <c r="G2" s="177">
        <f ca="1">TODAY()</f>
        <v>45855</v>
      </c>
      <c r="H2" s="193" t="s">
        <v>161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52000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199999.9976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52000</v>
      </c>
      <c r="G7" s="164"/>
      <c r="H7" s="165"/>
      <c r="I7" s="42"/>
      <c r="J7" s="4"/>
      <c r="K7" s="37"/>
      <c r="L7" s="51" t="str">
        <f>Лист2!A4</f>
        <v>NST Ідея Maifon_0-3-12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NST Ідея Maifon_0-0-12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Maifon_0-0-24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Maifon_0-0-36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0.04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52000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17605.199999999983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67605.199999999983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0.78663605451583862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4333.333333333333</v>
      </c>
      <c r="E40" s="20">
        <f>IF(AND(B40&gt;F$13,B40&lt;=$F$21),F$7*F$19,0)</f>
        <v>1300</v>
      </c>
      <c r="F40" s="182">
        <f>IF(B40&lt;=$F$21,F$7*F$9/12,0)</f>
        <v>0.43333333333333335</v>
      </c>
      <c r="G40" s="208">
        <f t="shared" ref="G40:G71" si="0">IF(B$40&lt;=F$21,D40+E40+F40,0)</f>
        <v>5633.7666666666664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4333.333333333333</v>
      </c>
      <c r="E41" s="20">
        <f t="shared" ref="E41:E99" si="3">IF(AND(B41&gt;F$13,B41&lt;=$F$21),F$7*F$19,0)</f>
        <v>1300</v>
      </c>
      <c r="F41" s="182">
        <f t="shared" ref="F41:F99" si="4">IF(B41&lt;=$F$21,F$7*F$9/12,0)</f>
        <v>0.43333333333333335</v>
      </c>
      <c r="G41" s="208">
        <f t="shared" si="0"/>
        <v>5633.7666666666664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4333.333333333333</v>
      </c>
      <c r="E42" s="20">
        <f t="shared" si="3"/>
        <v>1300</v>
      </c>
      <c r="F42" s="182">
        <f t="shared" si="4"/>
        <v>0.43333333333333335</v>
      </c>
      <c r="G42" s="208">
        <f t="shared" si="0"/>
        <v>5633.7666666666664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4333.333333333333</v>
      </c>
      <c r="E43" s="20">
        <f t="shared" si="3"/>
        <v>1300</v>
      </c>
      <c r="F43" s="182">
        <f t="shared" si="4"/>
        <v>0.43333333333333335</v>
      </c>
      <c r="G43" s="208">
        <f t="shared" si="0"/>
        <v>5633.7666666666664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4333.333333333333</v>
      </c>
      <c r="E44" s="20">
        <f t="shared" si="3"/>
        <v>1300</v>
      </c>
      <c r="F44" s="182">
        <f t="shared" si="4"/>
        <v>0.43333333333333335</v>
      </c>
      <c r="G44" s="208">
        <f t="shared" si="0"/>
        <v>5633.7666666666664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4333.333333333333</v>
      </c>
      <c r="E45" s="20">
        <f t="shared" si="3"/>
        <v>1300</v>
      </c>
      <c r="F45" s="182">
        <f t="shared" si="4"/>
        <v>0.43333333333333335</v>
      </c>
      <c r="G45" s="208">
        <f t="shared" si="0"/>
        <v>5633.7666666666664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4333.333333333333</v>
      </c>
      <c r="E46" s="20">
        <f t="shared" si="3"/>
        <v>1300</v>
      </c>
      <c r="F46" s="182">
        <f t="shared" si="4"/>
        <v>0.43333333333333335</v>
      </c>
      <c r="G46" s="208">
        <f t="shared" si="0"/>
        <v>5633.7666666666664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4333.333333333333</v>
      </c>
      <c r="E47" s="20">
        <f t="shared" si="3"/>
        <v>1300</v>
      </c>
      <c r="F47" s="182">
        <f t="shared" si="4"/>
        <v>0.43333333333333335</v>
      </c>
      <c r="G47" s="208">
        <f t="shared" si="0"/>
        <v>5633.7666666666664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4333.333333333333</v>
      </c>
      <c r="E48" s="20">
        <f t="shared" si="3"/>
        <v>1300</v>
      </c>
      <c r="F48" s="182">
        <f t="shared" si="4"/>
        <v>0.43333333333333335</v>
      </c>
      <c r="G48" s="208">
        <f t="shared" si="0"/>
        <v>5633.7666666666664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4333.333333333333</v>
      </c>
      <c r="E49" s="20">
        <f t="shared" si="3"/>
        <v>1300</v>
      </c>
      <c r="F49" s="182">
        <f t="shared" si="4"/>
        <v>0.43333333333333335</v>
      </c>
      <c r="G49" s="208">
        <f t="shared" si="0"/>
        <v>5633.7666666666664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4333.333333333333</v>
      </c>
      <c r="E50" s="20">
        <f t="shared" si="3"/>
        <v>1300</v>
      </c>
      <c r="F50" s="182">
        <f t="shared" si="4"/>
        <v>0.43333333333333335</v>
      </c>
      <c r="G50" s="208">
        <f t="shared" si="0"/>
        <v>5633.7666666666664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4333.333333333333</v>
      </c>
      <c r="E51" s="20">
        <f t="shared" si="3"/>
        <v>1300</v>
      </c>
      <c r="F51" s="182">
        <f t="shared" si="4"/>
        <v>0.43333333333333335</v>
      </c>
      <c r="G51" s="208">
        <f t="shared" si="0"/>
        <v>5633.7666666666664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0</v>
      </c>
      <c r="E52" s="20">
        <f t="shared" si="3"/>
        <v>0</v>
      </c>
      <c r="F52" s="182">
        <f t="shared" si="4"/>
        <v>0</v>
      </c>
      <c r="G52" s="208">
        <f t="shared" si="0"/>
        <v>0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0</v>
      </c>
      <c r="E53" s="20">
        <f t="shared" si="3"/>
        <v>0</v>
      </c>
      <c r="F53" s="182">
        <f t="shared" si="4"/>
        <v>0</v>
      </c>
      <c r="G53" s="208">
        <f t="shared" si="0"/>
        <v>0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0</v>
      </c>
      <c r="E54" s="20">
        <f t="shared" si="3"/>
        <v>0</v>
      </c>
      <c r="F54" s="182">
        <f t="shared" si="4"/>
        <v>0</v>
      </c>
      <c r="G54" s="208">
        <f t="shared" si="0"/>
        <v>0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0</v>
      </c>
      <c r="E55" s="20">
        <f t="shared" si="3"/>
        <v>0</v>
      </c>
      <c r="F55" s="182">
        <f t="shared" si="4"/>
        <v>0</v>
      </c>
      <c r="G55" s="208">
        <f t="shared" si="0"/>
        <v>0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0</v>
      </c>
      <c r="E56" s="20">
        <f t="shared" si="3"/>
        <v>0</v>
      </c>
      <c r="F56" s="182">
        <f t="shared" si="4"/>
        <v>0</v>
      </c>
      <c r="G56" s="208">
        <f t="shared" si="0"/>
        <v>0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0</v>
      </c>
      <c r="E57" s="20">
        <f t="shared" si="3"/>
        <v>0</v>
      </c>
      <c r="F57" s="182">
        <f t="shared" si="4"/>
        <v>0</v>
      </c>
      <c r="G57" s="208">
        <f t="shared" si="0"/>
        <v>0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52000.000000000007</v>
      </c>
      <c r="E100" s="93">
        <f>SUM(E40:E99)</f>
        <v>15600</v>
      </c>
      <c r="F100" s="99">
        <f>SUM(F40:F99)</f>
        <v>5.200000000000002</v>
      </c>
      <c r="G100" s="211">
        <f>SUM(G40:H99)</f>
        <v>67605.199999999983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IfT3LmLjP89VxET8/OViWcR9CsCwMGMQuSwDn6K4fXbMlYjSQ0m582Z8CRu9iBhmqq555gce80yfRsBr+4QjVQ==" saltValue="zlypzgV4SIIiXp1ZTK1eBQ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$L$7:$L$10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zoomScale="85" zoomScaleNormal="85" workbookViewId="0">
      <selection activeCell="K10" sqref="K10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60000</v>
      </c>
      <c r="C4" s="151">
        <v>12</v>
      </c>
      <c r="D4" s="152">
        <v>1E-4</v>
      </c>
      <c r="E4" s="152">
        <v>0</v>
      </c>
      <c r="F4" s="152">
        <v>3.9899999999999998E-2</v>
      </c>
      <c r="G4" s="151" t="str">
        <f>I$2&amp;" "&amp;B4&amp;" "&amp;H$2</f>
        <v>max. 60000 грн.</v>
      </c>
      <c r="H4" s="185">
        <f>B4+B4*K4</f>
        <v>60000</v>
      </c>
      <c r="I4" s="151">
        <v>3</v>
      </c>
      <c r="K4" s="184">
        <v>0</v>
      </c>
      <c r="L4" s="153">
        <f t="shared" ref="L4" si="0">D4/12/(1-1/POWER(1+D4/12,C4))*H4+H4*F4</f>
        <v>7394.2708374456579</v>
      </c>
      <c r="M4" s="154">
        <f>F4</f>
        <v>3.9899999999999998E-2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192307.69</v>
      </c>
      <c r="C5" s="151">
        <v>12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192307,69 грн.</v>
      </c>
      <c r="H5" s="185">
        <f t="shared" ref="H5:H6" si="1">B5+B5*K5</f>
        <v>199999.9976</v>
      </c>
      <c r="I5" s="151">
        <v>0</v>
      </c>
      <c r="K5" s="184">
        <v>0.04</v>
      </c>
      <c r="L5" s="153">
        <f t="shared" ref="L5:L6" si="2">D5/12/(1-1/POWER(1+D5/12,C5))*H5+H5*F5</f>
        <v>21667.569198141362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192307.69</v>
      </c>
      <c r="C6" s="151">
        <v>24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192307,69 грн.</v>
      </c>
      <c r="H6" s="185">
        <f t="shared" si="1"/>
        <v>199999.9976</v>
      </c>
      <c r="I6" s="151">
        <v>0</v>
      </c>
      <c r="J6" s="151"/>
      <c r="K6" s="184">
        <v>0.04</v>
      </c>
      <c r="L6" s="153">
        <f t="shared" si="2"/>
        <v>13334.201256563774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x14ac:dyDescent="0.2">
      <c r="A7" s="151" t="s">
        <v>163</v>
      </c>
      <c r="B7" s="121">
        <v>192307.69</v>
      </c>
      <c r="C7" s="151">
        <v>36</v>
      </c>
      <c r="D7" s="152">
        <v>1E-4</v>
      </c>
      <c r="E7" s="152">
        <v>0</v>
      </c>
      <c r="F7" s="152">
        <v>2.5000000000000001E-2</v>
      </c>
      <c r="G7" s="151" t="str">
        <f>I$2&amp;" "&amp;B7&amp;" "&amp;H$2</f>
        <v>max. 192307,69 грн.</v>
      </c>
      <c r="H7" s="185">
        <f t="shared" ref="H7" si="3">B7+B7*K7</f>
        <v>199999.9976</v>
      </c>
      <c r="I7" s="151">
        <v>0</v>
      </c>
      <c r="J7" s="151"/>
      <c r="K7" s="184">
        <v>0.04</v>
      </c>
      <c r="L7" s="153">
        <f t="shared" ref="L7" si="4">D7/12/(1-1/POWER(1+D7/12,C7))*H7+H7*F7</f>
        <v>10556.411951965314</v>
      </c>
      <c r="M7" s="154">
        <f>F7</f>
        <v>2.5000000000000001E-2</v>
      </c>
      <c r="N7" s="154"/>
      <c r="O7" s="155">
        <v>0</v>
      </c>
      <c r="P7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NST_Ідея_ФОП Терещенко</vt:lpstr>
      <vt:lpstr>Перелік партнерів</vt:lpstr>
      <vt:lpstr>Назви</vt:lpstr>
      <vt:lpstr>Лист2</vt:lpstr>
      <vt:lpstr>'NST_Ідея_ФОП Терещенко'!Область_друку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2025-07-17T06:36:51Z</dcterms:modified>
</cp:coreProperties>
</file>