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270CD29F-81ED-4462-A93B-6CACF88A81B9}" xr6:coauthVersionLast="47" xr6:coauthVersionMax="47" xr10:uidLastSave="{00000000-0000-0000-0000-000000000000}"/>
  <workbookProtection workbookAlgorithmName="SHA-512" workbookHashValue="MxeHpEO2I776PuZo5BO9H7LnuF10QJ36/TwgdZXGazU1entBei6GeTDAwnK/Qv/1wdIDHtoOwftdh7+81Pnw6A==" workbookSaltValue="dE1UqySFHkZYONbYakufpQ==" workbookSpinCount="100000" lockStructure="1"/>
  <bookViews>
    <workbookView xWindow="-120" yWindow="-120" windowWidth="29040" windowHeight="15990" tabRatio="863" xr2:uid="{00000000-000D-0000-FFFF-FFFF00000000}"/>
  </bookViews>
  <sheets>
    <sheet name="NST_Ідея_ФОП Махньова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'NST_Ідея_ФОП Махньова'!$A$1:$I$103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64" l="1"/>
  <c r="L11" i="164"/>
  <c r="L10" i="164"/>
  <c r="M9" i="165"/>
  <c r="H9" i="165"/>
  <c r="L9" i="165" s="1"/>
  <c r="G9" i="165"/>
  <c r="M8" i="165"/>
  <c r="H8" i="165"/>
  <c r="L8" i="165" s="1"/>
  <c r="G8" i="165"/>
  <c r="G4" i="165" l="1"/>
  <c r="M7" i="165"/>
  <c r="H7" i="165"/>
  <c r="L7" i="165" s="1"/>
  <c r="G7" i="165"/>
  <c r="H5" i="165" l="1"/>
  <c r="F2" i="164" s="1"/>
  <c r="H6" i="165"/>
  <c r="H4" i="165"/>
  <c r="E2" i="164"/>
  <c r="G2" i="164"/>
  <c r="G3" i="164"/>
  <c r="H3" i="164" l="1"/>
  <c r="G39" i="164"/>
  <c r="L8" i="164" l="1"/>
  <c r="L9" i="164"/>
  <c r="M6" i="165"/>
  <c r="L6" i="165"/>
  <c r="G6" i="165"/>
  <c r="M5" i="165"/>
  <c r="L5" i="165"/>
  <c r="G5" i="165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77" i="164" l="1"/>
  <c r="F81" i="164"/>
  <c r="F85" i="164"/>
  <c r="F89" i="164"/>
  <c r="F93" i="164"/>
  <c r="F97" i="164"/>
  <c r="F78" i="164"/>
  <c r="F82" i="164"/>
  <c r="F86" i="164"/>
  <c r="F90" i="164"/>
  <c r="F94" i="164"/>
  <c r="F98" i="164"/>
  <c r="F79" i="164"/>
  <c r="F83" i="164"/>
  <c r="F87" i="164"/>
  <c r="F91" i="164"/>
  <c r="F95" i="164"/>
  <c r="F99" i="164"/>
  <c r="F76" i="164"/>
  <c r="F80" i="164"/>
  <c r="F84" i="164"/>
  <c r="F88" i="164"/>
  <c r="F92" i="164"/>
  <c r="F96" i="164"/>
  <c r="F22" i="16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F64" i="164" l="1"/>
  <c r="F75" i="164"/>
  <c r="F66" i="164"/>
  <c r="F73" i="164"/>
  <c r="F44" i="164"/>
  <c r="F71" i="164"/>
  <c r="F58" i="164"/>
  <c r="F69" i="164"/>
  <c r="F72" i="164"/>
  <c r="F67" i="164"/>
  <c r="F74" i="164"/>
  <c r="F65" i="164"/>
  <c r="E64" i="164"/>
  <c r="E75" i="164"/>
  <c r="F68" i="164"/>
  <c r="F55" i="164"/>
  <c r="F70" i="164"/>
  <c r="F61" i="164"/>
  <c r="F51" i="164"/>
  <c r="F50" i="164"/>
  <c r="F57" i="164"/>
  <c r="F60" i="164"/>
  <c r="F63" i="164"/>
  <c r="F46" i="164"/>
  <c r="F45" i="164"/>
  <c r="F56" i="164"/>
  <c r="F59" i="164"/>
  <c r="F62" i="164"/>
  <c r="F41" i="164"/>
  <c r="F40" i="164"/>
  <c r="F52" i="164"/>
  <c r="F47" i="164"/>
  <c r="F42" i="164"/>
  <c r="F53" i="164"/>
  <c r="F48" i="164"/>
  <c r="F43" i="164"/>
  <c r="F54" i="164"/>
  <c r="F49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66" i="164" l="1"/>
  <c r="G75" i="164"/>
  <c r="F100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<sst xmlns="http://schemas.openxmlformats.org/spreadsheetml/2006/main" count="174" uniqueCount="166">
  <si>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</si>
  <si>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</si>
  <si>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</si>
  <si>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</si>
  <si>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</si>
  <si>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</si>
  <si>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</si>
  <si>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</si>
  <si>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</si>
  <si>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</si>
  <si>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</si>
  <si>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</si>
  <si>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</si>
  <si>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</si>
  <si>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</si>
  <si>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</si>
  <si>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</si>
  <si>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</si>
  <si>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</si>
  <si>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</si>
  <si>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</si>
  <si>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</si>
  <si>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</si>
  <si>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</si>
  <si>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</si>
  <si>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</si>
  <si>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</si>
  <si>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</si>
  <si>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</si>
  <si>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</si>
  <si>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</si>
  <si>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</si>
  <si>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</si>
  <si>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</si>
  <si>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</si>
  <si>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</si>
  <si>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</si>
  <si>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</si>
  <si>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</si>
  <si>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</si>
  <si>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</si>
  <si>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</si>
  <si>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</si>
  <si>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</si>
  <si>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</si>
  <si>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</si>
  <si>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</si>
  <si>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</si>
  <si>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</si>
  <si>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</si>
  <si>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</si>
  <si>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</si>
  <si>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</si>
  <si>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</si>
  <si>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</si>
  <si>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</si>
  <si>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</si>
  <si>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</si>
  <si>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</si>
  <si>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</si>
  <si>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</si>
  <si>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</si>
  <si>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</si>
  <si>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</si>
  <si>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</si>
  <si>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</si>
  <si>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</si>
  <si>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</si>
  <si>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</si>
  <si>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</si>
  <si>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</si>
  <si>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</si>
  <si>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</si>
  <si>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</si>
  <si>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</si>
  <si>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</si>
  <si>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</si>
  <si>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</si>
  <si>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</si>
  <si>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</si>
  <si>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</si>
  <si>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</si>
  <si>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</si>
  <si>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</si>
  <si>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</si>
  <si>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</si>
  <si>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</si>
  <si>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</si>
  <si>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</si>
  <si>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</si>
  <si>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</si>
  <si>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</si>
  <si>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</si>
  <si>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</si>
  <si>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</si>
  <si>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</si>
  <si>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</si>
  <si>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</si>
  <si>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</si>
  <si>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</si>
  <si>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</si>
  <si>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</si>
  <si>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</si>
  <si>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</si>
  <si>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</si>
  <si>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</si>
  <si>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</si>
  <si>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</si>
  <si>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</si>
  <si>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</si>
  <si>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</si>
  <si>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</si>
  <si>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</si>
  <si>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</si>
  <si>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</si>
  <si>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</si>
  <si>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</si>
  <si>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</si>
  <si>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</si>
  <si>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</si>
  <si>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</si>
  <si>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</si>
  <si>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</si>
  <si>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</si>
  <si>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</si>
  <si>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</si>
  <si>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</si>
  <si>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</si>
  <si>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</si>
  <si>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</si>
  <si>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</si>
  <si>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</si>
  <si>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</si>
  <si>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</si>
  <si>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</si>
  <si>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</si>
  <si>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</si>
  <si>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</si>
  <si>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</si>
  <si>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</si>
  <si>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</si>
  <si>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</si>
  <si>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</si>
  <si>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</si>
  <si>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</si>
  <si>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</si>
  <si>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</si>
  <si>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</si>
  <si>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</si>
  <si>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</si>
  <si>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</si>
  <si>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</si>
  <si>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</si>
  <si>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</si>
  <si>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</si>
  <si>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</si>
  <si>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</si>
  <si>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</si>
  <si>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</si>
  <si>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</si>
  <si>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Nuga Best_0-3-12</t>
  </si>
  <si>
    <t>NST Ідея Nuga Best_0-6-18</t>
  </si>
  <si>
    <t>NST Ідея Nuga Best_0-9-24</t>
  </si>
  <si>
    <t>NST Ідея Nuga Best_0-0-36</t>
  </si>
  <si>
    <t>NST Ідея Nuga Best_0-0-12</t>
  </si>
  <si>
    <t>NST Ідея Nuga Best_0-0-24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</si>
</sst>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923925</xdr:colOff>
      <xdr:row>3</xdr:row>
      <xdr:rowOff>95249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238375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VLOOKUP('NST_Ідея_ФОП Махньова'!H2,Лист2!A:P,16,FALSE)</f>
        <v>1000</v>
      </c>
      <c r="F2" s="132">
        <f>VLOOKUP(H$2,Лист2!$A:$H,8,0)</f>
        <v>75000</v>
      </c>
      <c r="G2" s="177">
        <f ca="1">TODAY()</f>
        <v>45855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75000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f>VLOOKUP(H$2,Лист2!$A:$H,8,0)</f>
        <v>75000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75000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75000</v>
      </c>
      <c r="G7" s="164"/>
      <c r="H7" s="165"/>
      <c r="I7" s="42"/>
      <c r="J7" s="4"/>
      <c r="K7" s="37"/>
      <c r="L7" s="51" t="str">
        <f>Лист2!A4</f>
        <v>NST Ідея Nuga Best_0-3-12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str">
        <f>Лист2!A5</f>
        <v>NST Ідея Nuga Best_0-6-18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Nuga Best_0-9-24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 Ідея Nuga Best_0-0-12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NST Ідея Nuga Best_0-0-24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str">
        <f>Лист2!A9</f>
        <v>NST Ідея Nuga Best_0-0-36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3</v>
      </c>
      <c r="G13" s="175"/>
      <c r="H13" s="173"/>
      <c r="I13" s="120"/>
      <c r="J13" s="4"/>
      <c r="K13" s="37"/>
      <c r="L13" s="51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0</v>
      </c>
      <c r="G17" s="138"/>
      <c r="H17" s="139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3.95E-2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12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75000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G100-F5</f>
        <v>26670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F5+F24</f>
        <v>101670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>XIRR(G39:G87,C39:C87)</f>
        <v>0.72428218126297006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v>45137</v>
      </c>
      <c r="D39" s="91"/>
      <c r="E39" s="92"/>
      <c r="F39" s="91"/>
      <c r="G39" s="158">
        <f>-F5</f>
        <v>-75000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>DATE(YEAR(C39),MONTH(C39)+1,DAY(C39))</f>
        <v>45168</v>
      </c>
      <c r="D40" s="19">
        <f>IF(B40&lt;=$F$21,$F$7/$F$21,0)</f>
        <v>6250</v>
      </c>
      <c r="E40" s="20">
        <f>IF(AND(B40&gt;F$13,B40&lt;=$F$21),F$7*F$19,0)</f>
        <v>0</v>
      </c>
      <c r="F40" s="182">
        <f>IF(B40&lt;=$F$21,F$7*F$9/12,0)</f>
        <v>0.625</v>
      </c>
      <c r="G40" s="208">
        <f t="shared" ref="G40:G71" si="0">IF(B$40&lt;=F$21,D40+E40+F40,0)</f>
        <v>6250.625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si="1">DATE(YEAR(C40),MONTH(C40)+1,DAY(C40))</f>
        <v>45199</v>
      </c>
      <c r="D41" s="19">
        <f t="shared" ref="D41:D87" si="2">IF(B41&lt;=$F$21,$F$7/$F$21,0)</f>
        <v>6250</v>
      </c>
      <c r="E41" s="20">
        <f t="shared" ref="E41:E99" si="3">IF(AND(B41&gt;F$13,B41&lt;=$F$21),F$7*F$19,0)</f>
        <v>0</v>
      </c>
      <c r="F41" s="182">
        <f t="shared" ref="F41:F99" si="4">IF(B41&lt;=$F$21,F$7*F$9/12,0)</f>
        <v>0.625</v>
      </c>
      <c r="G41" s="208">
        <f t="shared" si="0"/>
        <v>6250.625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si="1"/>
        <v>45229</v>
      </c>
      <c r="D42" s="19">
        <f t="shared" si="2"/>
        <v>6250</v>
      </c>
      <c r="E42" s="20">
        <f t="shared" si="3"/>
        <v>0</v>
      </c>
      <c r="F42" s="182">
        <f t="shared" si="4"/>
        <v>0.625</v>
      </c>
      <c r="G42" s="208">
        <f t="shared" si="0"/>
        <v>6250.625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si="1"/>
        <v>45260</v>
      </c>
      <c r="D43" s="19">
        <f t="shared" si="2"/>
        <v>6250</v>
      </c>
      <c r="E43" s="20">
        <f t="shared" si="3"/>
        <v>2962.5</v>
      </c>
      <c r="F43" s="182">
        <f t="shared" si="4"/>
        <v>0.625</v>
      </c>
      <c r="G43" s="208">
        <f t="shared" si="0"/>
        <v>9213.125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si="1"/>
        <v>45290</v>
      </c>
      <c r="D44" s="19">
        <f t="shared" si="2"/>
        <v>6250</v>
      </c>
      <c r="E44" s="20">
        <f t="shared" si="3"/>
        <v>2962.5</v>
      </c>
      <c r="F44" s="182">
        <f t="shared" si="4"/>
        <v>0.625</v>
      </c>
      <c r="G44" s="208">
        <f t="shared" si="0"/>
        <v>9213.125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si="1"/>
        <v>45321</v>
      </c>
      <c r="D45" s="19">
        <f t="shared" si="2"/>
        <v>6250</v>
      </c>
      <c r="E45" s="20">
        <f t="shared" si="3"/>
        <v>2962.5</v>
      </c>
      <c r="F45" s="182">
        <f t="shared" si="4"/>
        <v>0.625</v>
      </c>
      <c r="G45" s="208">
        <f t="shared" si="0"/>
        <v>9213.125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si="1"/>
        <v>45352</v>
      </c>
      <c r="D46" s="19">
        <f t="shared" si="2"/>
        <v>6250</v>
      </c>
      <c r="E46" s="20">
        <f t="shared" si="3"/>
        <v>2962.5</v>
      </c>
      <c r="F46" s="182">
        <f t="shared" si="4"/>
        <v>0.625</v>
      </c>
      <c r="G46" s="208">
        <f t="shared" si="0"/>
        <v>9213.125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si="1"/>
        <v>45383</v>
      </c>
      <c r="D47" s="19">
        <f t="shared" si="2"/>
        <v>6250</v>
      </c>
      <c r="E47" s="20">
        <f t="shared" si="3"/>
        <v>2962.5</v>
      </c>
      <c r="F47" s="182">
        <f t="shared" si="4"/>
        <v>0.625</v>
      </c>
      <c r="G47" s="208">
        <f t="shared" si="0"/>
        <v>9213.125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si="1"/>
        <v>45413</v>
      </c>
      <c r="D48" s="19">
        <f t="shared" si="2"/>
        <v>6250</v>
      </c>
      <c r="E48" s="20">
        <f t="shared" si="3"/>
        <v>2962.5</v>
      </c>
      <c r="F48" s="182">
        <f t="shared" si="4"/>
        <v>0.625</v>
      </c>
      <c r="G48" s="208">
        <f t="shared" si="0"/>
        <v>9213.125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si="1"/>
        <v>45444</v>
      </c>
      <c r="D49" s="19">
        <f t="shared" si="2"/>
        <v>6250</v>
      </c>
      <c r="E49" s="20">
        <f t="shared" si="3"/>
        <v>2962.5</v>
      </c>
      <c r="F49" s="182">
        <f t="shared" si="4"/>
        <v>0.625</v>
      </c>
      <c r="G49" s="208">
        <f t="shared" si="0"/>
        <v>9213.125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si="1"/>
        <v>45474</v>
      </c>
      <c r="D50" s="19">
        <f t="shared" si="2"/>
        <v>6250</v>
      </c>
      <c r="E50" s="20">
        <f t="shared" si="3"/>
        <v>2962.5</v>
      </c>
      <c r="F50" s="182">
        <f t="shared" si="4"/>
        <v>0.625</v>
      </c>
      <c r="G50" s="208">
        <f t="shared" si="0"/>
        <v>9213.125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si="1"/>
        <v>45505</v>
      </c>
      <c r="D51" s="19">
        <f t="shared" si="2"/>
        <v>6250</v>
      </c>
      <c r="E51" s="20">
        <f t="shared" si="3"/>
        <v>2962.5</v>
      </c>
      <c r="F51" s="182">
        <f t="shared" si="4"/>
        <v>0.625</v>
      </c>
      <c r="G51" s="208">
        <f t="shared" si="0"/>
        <v>9213.125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si="1"/>
        <v>45536</v>
      </c>
      <c r="D52" s="19">
        <f t="shared" si="2"/>
        <v>0</v>
      </c>
      <c r="E52" s="20">
        <f t="shared" si="3"/>
        <v>0</v>
      </c>
      <c r="F52" s="182">
        <f t="shared" si="4"/>
        <v>0</v>
      </c>
      <c r="G52" s="208">
        <f t="shared" si="0"/>
        <v>0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si="1"/>
        <v>45566</v>
      </c>
      <c r="D53" s="19">
        <f t="shared" si="2"/>
        <v>0</v>
      </c>
      <c r="E53" s="20">
        <f t="shared" si="3"/>
        <v>0</v>
      </c>
      <c r="F53" s="182">
        <f t="shared" si="4"/>
        <v>0</v>
      </c>
      <c r="G53" s="208">
        <f t="shared" si="0"/>
        <v>0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si="1"/>
        <v>45597</v>
      </c>
      <c r="D54" s="19">
        <f t="shared" si="2"/>
        <v>0</v>
      </c>
      <c r="E54" s="20">
        <f t="shared" si="3"/>
        <v>0</v>
      </c>
      <c r="F54" s="182">
        <f t="shared" si="4"/>
        <v>0</v>
      </c>
      <c r="G54" s="208">
        <f t="shared" si="0"/>
        <v>0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si="1"/>
        <v>45627</v>
      </c>
      <c r="D55" s="19">
        <f t="shared" si="2"/>
        <v>0</v>
      </c>
      <c r="E55" s="20">
        <f t="shared" si="3"/>
        <v>0</v>
      </c>
      <c r="F55" s="182">
        <f t="shared" si="4"/>
        <v>0</v>
      </c>
      <c r="G55" s="208">
        <f t="shared" si="0"/>
        <v>0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si="1"/>
        <v>45658</v>
      </c>
      <c r="D56" s="19">
        <f t="shared" si="2"/>
        <v>0</v>
      </c>
      <c r="E56" s="20">
        <f t="shared" si="3"/>
        <v>0</v>
      </c>
      <c r="F56" s="182">
        <f t="shared" si="4"/>
        <v>0</v>
      </c>
      <c r="G56" s="208">
        <f t="shared" si="0"/>
        <v>0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si="1"/>
        <v>45689</v>
      </c>
      <c r="D57" s="19">
        <f t="shared" si="2"/>
        <v>0</v>
      </c>
      <c r="E57" s="20">
        <f t="shared" si="3"/>
        <v>0</v>
      </c>
      <c r="F57" s="182">
        <f t="shared" si="4"/>
        <v>0</v>
      </c>
      <c r="G57" s="208">
        <f t="shared" si="0"/>
        <v>0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si="1"/>
        <v>45717</v>
      </c>
      <c r="D58" s="19">
        <f t="shared" si="2"/>
        <v>0</v>
      </c>
      <c r="E58" s="20">
        <f t="shared" si="3"/>
        <v>0</v>
      </c>
      <c r="F58" s="182">
        <f t="shared" si="4"/>
        <v>0</v>
      </c>
      <c r="G58" s="208">
        <f t="shared" si="0"/>
        <v>0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si="1"/>
        <v>45748</v>
      </c>
      <c r="D59" s="19">
        <f t="shared" si="2"/>
        <v>0</v>
      </c>
      <c r="E59" s="20">
        <f t="shared" si="3"/>
        <v>0</v>
      </c>
      <c r="F59" s="182">
        <f t="shared" si="4"/>
        <v>0</v>
      </c>
      <c r="G59" s="208">
        <f t="shared" si="0"/>
        <v>0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si="1"/>
        <v>45778</v>
      </c>
      <c r="D60" s="19">
        <f t="shared" si="2"/>
        <v>0</v>
      </c>
      <c r="E60" s="20">
        <f t="shared" si="3"/>
        <v>0</v>
      </c>
      <c r="F60" s="182">
        <f t="shared" si="4"/>
        <v>0</v>
      </c>
      <c r="G60" s="208">
        <f t="shared" si="0"/>
        <v>0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si="1"/>
        <v>45809</v>
      </c>
      <c r="D61" s="19">
        <f t="shared" si="2"/>
        <v>0</v>
      </c>
      <c r="E61" s="20">
        <f t="shared" si="3"/>
        <v>0</v>
      </c>
      <c r="F61" s="182">
        <f t="shared" si="4"/>
        <v>0</v>
      </c>
      <c r="G61" s="208">
        <f t="shared" si="0"/>
        <v>0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si="1"/>
        <v>45839</v>
      </c>
      <c r="D62" s="19">
        <f t="shared" si="2"/>
        <v>0</v>
      </c>
      <c r="E62" s="20">
        <f t="shared" si="3"/>
        <v>0</v>
      </c>
      <c r="F62" s="182">
        <f t="shared" si="4"/>
        <v>0</v>
      </c>
      <c r="G62" s="208">
        <f t="shared" si="0"/>
        <v>0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si="1"/>
        <v>45870</v>
      </c>
      <c r="D63" s="19">
        <f t="shared" si="2"/>
        <v>0</v>
      </c>
      <c r="E63" s="20">
        <f t="shared" si="3"/>
        <v>0</v>
      </c>
      <c r="F63" s="182">
        <f t="shared" si="4"/>
        <v>0</v>
      </c>
      <c r="G63" s="208">
        <f t="shared" si="0"/>
        <v>0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si="1"/>
        <v>45901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si="1"/>
        <v>45931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si="1"/>
        <v>45962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si="1"/>
        <v>45992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si="1"/>
        <v>46023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si="1"/>
        <v>46054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si="1"/>
        <v>46082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si="1"/>
        <v>46113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si="1"/>
        <v>46143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si="1"/>
        <v>46174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si="1"/>
        <v>46204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si="1"/>
        <v>46235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si="1"/>
        <v>46266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si="1"/>
        <v>46296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si="1"/>
        <v>46327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si="1"/>
        <v>46357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si="1"/>
        <v>46388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si="1"/>
        <v>46419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si="1"/>
        <v>46447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si="1"/>
        <v>46478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si="1"/>
        <v>46508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si="1"/>
        <v>46539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si="1"/>
        <v>46569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si="1"/>
        <v>46600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si="1"/>
        <v>46631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si="1"/>
        <v>46661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si="1"/>
        <v>46692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si="1"/>
        <v>46722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si="1"/>
        <v>46753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si="1"/>
        <v>46784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si="1"/>
        <v>46813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si="1"/>
        <v>46844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si="1"/>
        <v>46874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si="1"/>
        <v>46905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si="1"/>
        <v>46935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si="1"/>
        <v>46966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75000</v>
      </c>
      <c r="E100" s="93">
        <f>SUM(E40:E99)</f>
        <v>26662.5</v>
      </c>
      <c r="F100" s="99">
        <f>SUM(F40:F99)</f>
        <v>7.5</v>
      </c>
      <c r="G100" s="211">
        <f>SUM(G40:H99)</f>
        <v>101670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QgUsPTfERw0qaB+YVe6+MWG6zhfjQs/Pb9p+88cjSaEZvPIiheAvpu5nIrKQKjlF39ZqjCEJt9lbjUypazh8uA==" saltValue="Wcf9Kk/rc+xZHQB2lzOhKA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$L$7:$L$12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"/>
  <sheetViews>
    <sheetView zoomScale="85" zoomScaleNormal="85" workbookViewId="0">
      <selection activeCell="B9" sqref="B9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75000</v>
      </c>
      <c r="C4" s="151">
        <v>12</v>
      </c>
      <c r="D4" s="152">
        <v>1E-4</v>
      </c>
      <c r="E4" s="152">
        <v>0</v>
      </c>
      <c r="F4" s="152">
        <v>3.95E-2</v>
      </c>
      <c r="G4" s="151" t="str">
        <f t="shared" ref="G4:G9" si="0">I$2&amp;" "&amp;B4&amp;" "&amp;H$2</f>
        <v>max. 75000 грн.</v>
      </c>
      <c r="H4" s="185">
        <f>B4+B4*K4</f>
        <v>75000</v>
      </c>
      <c r="I4" s="151">
        <v>3</v>
      </c>
      <c r="K4" s="184">
        <v>0</v>
      </c>
      <c r="L4" s="153">
        <f t="shared" ref="L4" si="1">D4/12/(1-1/POWER(1+D4/12,C4))*H4+H4*F4</f>
        <v>9212.8385468070719</v>
      </c>
      <c r="M4" s="154">
        <f t="shared" ref="M4:M9" si="2">F4</f>
        <v>3.95E-2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75000</v>
      </c>
      <c r="C5" s="151">
        <v>18</v>
      </c>
      <c r="D5" s="152">
        <v>1E-4</v>
      </c>
      <c r="E5" s="152">
        <v>0</v>
      </c>
      <c r="F5" s="152">
        <v>3.95E-2</v>
      </c>
      <c r="G5" s="151" t="str">
        <f t="shared" si="0"/>
        <v>max. 75000 грн.</v>
      </c>
      <c r="H5" s="185">
        <f t="shared" ref="H5:H6" si="3">B5+B5*K5</f>
        <v>75000</v>
      </c>
      <c r="I5" s="151">
        <v>6</v>
      </c>
      <c r="K5" s="184">
        <v>0</v>
      </c>
      <c r="L5" s="153">
        <f t="shared" ref="L5:L6" si="4">D5/12/(1-1/POWER(1+D5/12,C5))*H5+H5*F5</f>
        <v>7129.4965355445056</v>
      </c>
      <c r="M5" s="154">
        <f t="shared" si="2"/>
        <v>3.95E-2</v>
      </c>
      <c r="N5" s="154"/>
      <c r="O5" s="155">
        <v>0</v>
      </c>
      <c r="P5" s="151">
        <v>1000</v>
      </c>
    </row>
    <row r="6" spans="1:16" x14ac:dyDescent="0.2">
      <c r="A6" s="151" t="s">
        <v>162</v>
      </c>
      <c r="B6" s="121">
        <v>75000</v>
      </c>
      <c r="C6" s="151">
        <v>24</v>
      </c>
      <c r="D6" s="152">
        <v>1E-4</v>
      </c>
      <c r="E6" s="152">
        <v>0</v>
      </c>
      <c r="F6" s="152">
        <v>3.95E-2</v>
      </c>
      <c r="G6" s="151" t="str">
        <f t="shared" si="0"/>
        <v>max. 75000 грн.</v>
      </c>
      <c r="H6" s="185">
        <f t="shared" si="3"/>
        <v>75000</v>
      </c>
      <c r="I6" s="151">
        <v>9</v>
      </c>
      <c r="J6" s="151"/>
      <c r="K6" s="184">
        <v>0</v>
      </c>
      <c r="L6" s="153">
        <f t="shared" si="4"/>
        <v>6087.8255312153215</v>
      </c>
      <c r="M6" s="154">
        <f t="shared" si="2"/>
        <v>3.95E-2</v>
      </c>
      <c r="N6" s="154"/>
      <c r="O6" s="155">
        <v>0</v>
      </c>
      <c r="P6" s="151">
        <v>1000</v>
      </c>
    </row>
    <row r="7" spans="1:16" x14ac:dyDescent="0.2">
      <c r="A7" s="151" t="s">
        <v>164</v>
      </c>
      <c r="B7" s="121">
        <v>192307.69</v>
      </c>
      <c r="C7" s="151">
        <v>12</v>
      </c>
      <c r="D7" s="152">
        <v>1E-4</v>
      </c>
      <c r="E7" s="152">
        <v>0</v>
      </c>
      <c r="F7" s="152">
        <v>0.03</v>
      </c>
      <c r="G7" s="151" t="str">
        <f t="shared" si="0"/>
        <v>max. 192307,69 грн.</v>
      </c>
      <c r="H7" s="185">
        <f t="shared" ref="H7" si="5">B7+B7*K7</f>
        <v>199999.9976</v>
      </c>
      <c r="I7" s="151">
        <v>0</v>
      </c>
      <c r="J7" s="151"/>
      <c r="K7" s="184">
        <v>0.04</v>
      </c>
      <c r="L7" s="153">
        <f t="shared" ref="L7" si="6">D7/12/(1-1/POWER(1+D7/12,C7))*H7+H7*F7</f>
        <v>22667.569186141362</v>
      </c>
      <c r="M7" s="154">
        <f t="shared" si="2"/>
        <v>0.03</v>
      </c>
      <c r="N7" s="154"/>
      <c r="O7" s="155">
        <v>0</v>
      </c>
      <c r="P7" s="151">
        <v>1000</v>
      </c>
    </row>
    <row r="8" spans="1:16" x14ac:dyDescent="0.2">
      <c r="A8" s="151" t="s">
        <v>165</v>
      </c>
      <c r="B8" s="121">
        <v>192307.69</v>
      </c>
      <c r="C8" s="151">
        <v>24</v>
      </c>
      <c r="D8" s="152">
        <v>1E-4</v>
      </c>
      <c r="E8" s="152">
        <v>0</v>
      </c>
      <c r="F8" s="152">
        <v>0.03</v>
      </c>
      <c r="G8" s="151" t="str">
        <f t="shared" si="0"/>
        <v>max. 192307,69 грн.</v>
      </c>
      <c r="H8" s="185">
        <f t="shared" ref="H8:H9" si="7">B8+B8*K8</f>
        <v>199999.9976</v>
      </c>
      <c r="I8" s="151">
        <v>0</v>
      </c>
      <c r="J8" s="151"/>
      <c r="K8" s="184">
        <v>0.04</v>
      </c>
      <c r="L8" s="153">
        <f t="shared" ref="L8:L9" si="8">D8/12/(1-1/POWER(1+D8/12,C8))*H8+H8*F8</f>
        <v>14334.201244563774</v>
      </c>
      <c r="M8" s="154">
        <f t="shared" si="2"/>
        <v>0.03</v>
      </c>
      <c r="N8" s="154"/>
      <c r="O8" s="155">
        <v>0</v>
      </c>
      <c r="P8" s="151">
        <v>1000</v>
      </c>
    </row>
    <row r="9" spans="1:16" x14ac:dyDescent="0.2">
      <c r="A9" s="151" t="s">
        <v>163</v>
      </c>
      <c r="B9" s="121">
        <v>192307.69</v>
      </c>
      <c r="C9" s="151">
        <v>36</v>
      </c>
      <c r="D9" s="152">
        <v>1E-4</v>
      </c>
      <c r="E9" s="152">
        <v>0</v>
      </c>
      <c r="F9" s="152">
        <v>0.03</v>
      </c>
      <c r="G9" s="151" t="str">
        <f t="shared" si="0"/>
        <v>max. 192307,69 грн.</v>
      </c>
      <c r="H9" s="185">
        <f t="shared" si="7"/>
        <v>199999.9976</v>
      </c>
      <c r="I9" s="151">
        <v>0</v>
      </c>
      <c r="J9" s="151"/>
      <c r="K9" s="184">
        <v>0.04</v>
      </c>
      <c r="L9" s="153">
        <f t="shared" si="8"/>
        <v>11556.411939965314</v>
      </c>
      <c r="M9" s="154">
        <f t="shared" si="2"/>
        <v>0.03</v>
      </c>
      <c r="N9" s="154"/>
      <c r="O9" s="155">
        <v>0</v>
      </c>
      <c r="P9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NST_Ідея_ФОП Махньова</vt:lpstr>
      <vt:lpstr>Перелік партнерів</vt:lpstr>
      <vt:lpstr>Назви</vt:lpstr>
      <vt:lpstr>Лист2</vt:lpstr>
      <vt:lpstr>'NST_Ідея_ФОП Махньова'!Область_друку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2025-07-17T06:41:02Z</dcterms:modified>
</cp:coreProperties>
</file>