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81E11363-84E4-4C40-88E7-2222710C1A0B}" xr6:coauthVersionLast="47" xr6:coauthVersionMax="47" xr10:uidLastSave="{00000000-0000-0000-0000-000000000000}"/>
  <workbookProtection workbookAlgorithmName="SHA-512" workbookHashValue="VukVfzjCj5QhUSnCsl9opZOXbwccVWJX/O5oROAqAE8iWukRwMK4YHmq372XjJw/36PtbaVQzx7QAzFtTQvneQ==" workbookSaltValue="V0+cP2V51sAkZPa1BfuMVQ==" workbookSpinCount="100000" lockStructure="1"/>
  <bookViews>
    <workbookView xWindow="-120" yWindow="-120" windowWidth="29040" windowHeight="15990" tabRatio="863" xr2:uid="{00000000-000D-0000-FFFF-FFFF00000000}"/>
  </bookViews>
  <sheets>
    <sheet name="NST Ідея_ФОПБойко Софія Юріївна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Ідея_ФОПБойко Софія Юріївна'!$A$1:$I$103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L11" i="164"/>
  <c r="H7" i="165"/>
  <c r="L7" i="165" s="1"/>
  <c r="M8" i="165"/>
  <c r="H8" i="165"/>
  <c r="L8" i="165" s="1"/>
  <c r="G8" i="165"/>
  <c r="M7" i="165"/>
  <c r="G7" i="165"/>
  <c r="H5" i="165"/>
  <c r="H6" i="165"/>
  <c r="F2" i="164" s="1"/>
  <c r="H4" i="165"/>
  <c r="H3" i="164" s="1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6" i="164" l="1"/>
  <c r="F80" i="164"/>
  <c r="F84" i="164"/>
  <c r="F88" i="164"/>
  <c r="F92" i="164"/>
  <c r="F96" i="164"/>
  <c r="F78" i="164"/>
  <c r="F86" i="164"/>
  <c r="F98" i="164"/>
  <c r="F79" i="164"/>
  <c r="F83" i="164"/>
  <c r="F87" i="164"/>
  <c r="F91" i="164"/>
  <c r="F95" i="164"/>
  <c r="F99" i="164"/>
  <c r="F77" i="164"/>
  <c r="F81" i="164"/>
  <c r="F85" i="164"/>
  <c r="F89" i="164"/>
  <c r="F93" i="164"/>
  <c r="F97" i="164"/>
  <c r="F82" i="164"/>
  <c r="F90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5" i="164" l="1"/>
  <c r="F41" i="164"/>
  <c r="F45" i="164"/>
  <c r="F49" i="164"/>
  <c r="F53" i="164"/>
  <c r="F57" i="164"/>
  <c r="F61" i="164"/>
  <c r="F65" i="164"/>
  <c r="F69" i="164"/>
  <c r="F73" i="164"/>
  <c r="F42" i="164"/>
  <c r="F46" i="164"/>
  <c r="F50" i="164"/>
  <c r="F54" i="164"/>
  <c r="F58" i="164"/>
  <c r="F62" i="164"/>
  <c r="F66" i="164"/>
  <c r="F70" i="164"/>
  <c r="F74" i="164"/>
  <c r="F43" i="164"/>
  <c r="F47" i="164"/>
  <c r="F51" i="164"/>
  <c r="F55" i="164"/>
  <c r="F59" i="164"/>
  <c r="F63" i="164"/>
  <c r="F67" i="164"/>
  <c r="F71" i="164"/>
  <c r="F75" i="164"/>
  <c r="F44" i="164"/>
  <c r="F48" i="164"/>
  <c r="F52" i="164"/>
  <c r="F56" i="164"/>
  <c r="F60" i="164"/>
  <c r="F64" i="164"/>
  <c r="F68" i="164"/>
  <c r="F72" i="164"/>
  <c r="F40" i="164"/>
  <c r="E71" i="164"/>
  <c r="E64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75" i="164"/>
  <c r="G71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<sst xmlns="http://schemas.openxmlformats.org/spreadsheetml/2006/main" count="173" uniqueCount="165">
  <si>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</si>
  <si>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</si>
  <si>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</si>
  <si>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</si>
  <si>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</si>
  <si>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</si>
  <si>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</si>
  <si>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</si>
  <si>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</si>
  <si>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</si>
  <si>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</si>
  <si>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</si>
  <si>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</si>
  <si>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</si>
  <si>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</si>
  <si>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</si>
  <si>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</si>
  <si>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</si>
  <si>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</si>
  <si>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</si>
  <si>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</si>
  <si>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</si>
  <si>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</si>
  <si>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</si>
  <si>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</si>
  <si>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</si>
  <si>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</si>
  <si>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</si>
  <si>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</si>
  <si>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</si>
  <si>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</si>
  <si>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</si>
  <si>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</si>
  <si>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</si>
  <si>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</si>
  <si>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</si>
  <si>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</si>
  <si>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</si>
  <si>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</si>
  <si>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</si>
  <si>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</si>
  <si>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</si>
  <si>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</si>
  <si>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</si>
  <si>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</si>
  <si>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</si>
  <si>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</si>
  <si>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</si>
  <si>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</si>
  <si>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</si>
  <si>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</si>
  <si>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</si>
  <si>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</si>
  <si>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</si>
  <si>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</si>
  <si>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</si>
  <si>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</si>
  <si>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</si>
  <si>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</si>
  <si>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</si>
  <si>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</si>
  <si>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</si>
  <si>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</si>
  <si>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</si>
  <si>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</si>
  <si>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</si>
  <si>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</si>
  <si>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</si>
  <si>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</si>
  <si>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</si>
  <si>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</si>
  <si>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</si>
  <si>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</si>
  <si>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</si>
  <si>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</si>
  <si>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</si>
  <si>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</si>
  <si>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</si>
  <si>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</si>
  <si>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</si>
  <si>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</si>
  <si>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</si>
  <si>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</si>
  <si>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</si>
  <si>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</si>
  <si>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</si>
  <si>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</si>
  <si>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</si>
  <si>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</si>
  <si>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</si>
  <si>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</si>
  <si>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</si>
  <si>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</si>
  <si>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</si>
  <si>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</si>
  <si>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</si>
  <si>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</si>
  <si>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</si>
  <si>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</si>
  <si>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</si>
  <si>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</si>
  <si>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</si>
  <si>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</si>
  <si>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</si>
  <si>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</si>
  <si>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</si>
  <si>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</si>
  <si>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</si>
  <si>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</si>
  <si>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</si>
  <si>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</si>
  <si>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</si>
  <si>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</si>
  <si>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</si>
  <si>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</si>
  <si>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</si>
  <si>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</si>
  <si>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</si>
  <si>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</si>
  <si>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</si>
  <si>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</si>
  <si>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</si>
  <si>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</si>
  <si>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</si>
  <si>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</si>
  <si>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</si>
  <si>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</si>
  <si>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</si>
  <si>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</si>
  <si>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</si>
  <si>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</si>
  <si>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</si>
  <si>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</si>
  <si>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</si>
  <si>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</si>
  <si>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</si>
  <si>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</si>
  <si>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</si>
  <si>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</si>
  <si>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</si>
  <si>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</si>
  <si>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</si>
  <si>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</si>
  <si>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</si>
  <si>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</si>
  <si>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</si>
  <si>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</si>
  <si>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</si>
  <si>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</si>
  <si>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</si>
  <si>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</si>
  <si>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</si>
  <si>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</si>
  <si>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</si>
  <si>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</si>
  <si>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</si>
  <si>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</si>
  <si>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</si>
  <si>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</si>
  <si>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</si>
  <si>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Ябко_0-0-12</t>
  </si>
  <si>
    <t>NST Ідея Ябко_0-0-24</t>
  </si>
  <si>
    <t>NST Ідея Ябко_0-0-36</t>
  </si>
  <si>
    <t>NST Ідея Ябко_0-6-18</t>
  </si>
  <si>
    <t>NST Ідея Ябко_0-9-24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</si>
</sst>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952500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8575"/>
          <a:ext cx="22669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Ідея_ФОПБойко Софія Юріївна'!H2,Лист2!A:P,16,FALSE)</f>
        <v>1000</v>
      </c>
      <c r="F2" s="132">
        <f>VLOOKUP(H$2,Лист2!$A:$H,8,0)</f>
        <v>74999.995200000005</v>
      </c>
      <c r="G2" s="177">
        <f ca="1">TODAY()</f>
        <v>45855</v>
      </c>
      <c r="H2" s="219" t="s">
        <v>163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54000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74999.995200000005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54000</v>
      </c>
      <c r="G7" s="164"/>
      <c r="H7" s="165"/>
      <c r="I7" s="42"/>
      <c r="J7" s="4"/>
      <c r="K7" s="37"/>
      <c r="L7" s="51" t="str">
        <f>Лист2!A4</f>
        <v>NST Ідея Ябко_0-0-12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NST Ідея Ябко_0-0-24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Ябко_0-0-36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Ябко_0-6-18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Ябко_0-9-24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0.08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36343.300000000017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86343.300000000017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0.92647148370742793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3000</v>
      </c>
      <c r="E40" s="20">
        <f>IF(AND(B40&gt;F$13,B40&lt;=$F$21),F$7*F$19,0)</f>
        <v>0</v>
      </c>
      <c r="F40" s="182">
        <f>IF(B40&lt;=$F$21,F$7*F$9/12,0)</f>
        <v>0.45</v>
      </c>
      <c r="G40" s="198">
        <f t="shared" ref="G40:G71" si="0">IF(B$40&lt;=F$21,D40+E40+F40,0)</f>
        <v>3000.45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3000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0.45</v>
      </c>
      <c r="G41" s="198">
        <f t="shared" si="0"/>
        <v>3000.45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3000</v>
      </c>
      <c r="E42" s="20">
        <f t="shared" si="3"/>
        <v>0</v>
      </c>
      <c r="F42" s="182">
        <f t="shared" si="4"/>
        <v>0.45</v>
      </c>
      <c r="G42" s="198">
        <f t="shared" si="0"/>
        <v>3000.45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3000</v>
      </c>
      <c r="E43" s="20">
        <f t="shared" si="3"/>
        <v>0</v>
      </c>
      <c r="F43" s="182">
        <f t="shared" si="4"/>
        <v>0.45</v>
      </c>
      <c r="G43" s="198">
        <f t="shared" si="0"/>
        <v>3000.45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3000</v>
      </c>
      <c r="E44" s="20">
        <f t="shared" si="3"/>
        <v>0</v>
      </c>
      <c r="F44" s="182">
        <f t="shared" si="4"/>
        <v>0.45</v>
      </c>
      <c r="G44" s="198">
        <f t="shared" si="0"/>
        <v>3000.45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3000</v>
      </c>
      <c r="E45" s="20">
        <f t="shared" si="3"/>
        <v>0</v>
      </c>
      <c r="F45" s="182">
        <f t="shared" si="4"/>
        <v>0.45</v>
      </c>
      <c r="G45" s="198">
        <f t="shared" si="0"/>
        <v>3000.45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3000</v>
      </c>
      <c r="E46" s="20">
        <f t="shared" si="3"/>
        <v>2694.6</v>
      </c>
      <c r="F46" s="182">
        <f t="shared" si="4"/>
        <v>0.45</v>
      </c>
      <c r="G46" s="198">
        <f t="shared" si="0"/>
        <v>5695.05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3000</v>
      </c>
      <c r="E47" s="20">
        <f t="shared" si="3"/>
        <v>2694.6</v>
      </c>
      <c r="F47" s="182">
        <f t="shared" si="4"/>
        <v>0.45</v>
      </c>
      <c r="G47" s="198">
        <f t="shared" si="0"/>
        <v>5695.05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3000</v>
      </c>
      <c r="E48" s="20">
        <f t="shared" si="3"/>
        <v>2694.6</v>
      </c>
      <c r="F48" s="182">
        <f t="shared" si="4"/>
        <v>0.45</v>
      </c>
      <c r="G48" s="198">
        <f t="shared" si="0"/>
        <v>5695.05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3000</v>
      </c>
      <c r="E49" s="20">
        <f t="shared" si="3"/>
        <v>2694.6</v>
      </c>
      <c r="F49" s="182">
        <f t="shared" si="4"/>
        <v>0.45</v>
      </c>
      <c r="G49" s="198">
        <f t="shared" si="0"/>
        <v>5695.05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3000</v>
      </c>
      <c r="E50" s="20">
        <f t="shared" si="3"/>
        <v>2694.6</v>
      </c>
      <c r="F50" s="182">
        <f t="shared" si="4"/>
        <v>0.45</v>
      </c>
      <c r="G50" s="198">
        <f t="shared" si="0"/>
        <v>5695.05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3000</v>
      </c>
      <c r="E51" s="20">
        <f t="shared" si="3"/>
        <v>2694.6</v>
      </c>
      <c r="F51" s="182">
        <f t="shared" si="4"/>
        <v>0.45</v>
      </c>
      <c r="G51" s="198">
        <f t="shared" si="0"/>
        <v>5695.05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3000</v>
      </c>
      <c r="E52" s="20">
        <f t="shared" si="3"/>
        <v>2694.6</v>
      </c>
      <c r="F52" s="182">
        <f t="shared" si="4"/>
        <v>0.45</v>
      </c>
      <c r="G52" s="198">
        <f t="shared" si="0"/>
        <v>5695.05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3000</v>
      </c>
      <c r="E53" s="20">
        <f t="shared" si="3"/>
        <v>2694.6</v>
      </c>
      <c r="F53" s="182">
        <f t="shared" si="4"/>
        <v>0.45</v>
      </c>
      <c r="G53" s="198">
        <f t="shared" si="0"/>
        <v>5695.05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3000</v>
      </c>
      <c r="E54" s="20">
        <f t="shared" si="3"/>
        <v>2694.6</v>
      </c>
      <c r="F54" s="182">
        <f t="shared" si="4"/>
        <v>0.45</v>
      </c>
      <c r="G54" s="198">
        <f t="shared" si="0"/>
        <v>5695.05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3000</v>
      </c>
      <c r="E55" s="20">
        <f t="shared" si="3"/>
        <v>2694.6</v>
      </c>
      <c r="F55" s="182">
        <f t="shared" si="4"/>
        <v>0.45</v>
      </c>
      <c r="G55" s="198">
        <f t="shared" si="0"/>
        <v>5695.05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3000</v>
      </c>
      <c r="E56" s="20">
        <f t="shared" si="3"/>
        <v>2694.6</v>
      </c>
      <c r="F56" s="182">
        <f t="shared" si="4"/>
        <v>0.45</v>
      </c>
      <c r="G56" s="198">
        <f t="shared" si="0"/>
        <v>5695.05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3000</v>
      </c>
      <c r="E57" s="20">
        <f t="shared" si="3"/>
        <v>2694.6</v>
      </c>
      <c r="F57" s="182">
        <f t="shared" si="4"/>
        <v>0.45</v>
      </c>
      <c r="G57" s="198">
        <f t="shared" si="0"/>
        <v>5695.05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54000</v>
      </c>
      <c r="E100" s="93">
        <f>SUM(E40:E99)</f>
        <v>32335.199999999993</v>
      </c>
      <c r="F100" s="99">
        <f>SUM(F40:F99)</f>
        <v>8.1000000000000014</v>
      </c>
      <c r="G100" s="211">
        <f>SUM(G40:H99)</f>
        <v>86343.300000000017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v0BbVGhECWfDQh5di4eFJuGd1/QMyF588hF1ZJY+/r3S4PmwExMh2sPwtgHTmR3bReZJt6nmQaJnVSETdo0jTQ==" saltValue="0esI/oWOGEVE4UECzv1ZWA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A7" sqref="A7:XFD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5">
        <f>B4+B4*K4</f>
        <v>199999.99859999999</v>
      </c>
      <c r="I4" s="151">
        <v>0</v>
      </c>
      <c r="K4" s="184">
        <v>0.02</v>
      </c>
      <c r="L4" s="153">
        <f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5">
        <f>B5+B5*K5</f>
        <v>199999.99859999999</v>
      </c>
      <c r="I5" s="151">
        <v>0</v>
      </c>
      <c r="K5" s="184">
        <v>0.02</v>
      </c>
      <c r="L5" s="153">
        <f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5">
        <f>B6+B6*K6</f>
        <v>199999.99859999999</v>
      </c>
      <c r="I6" s="151">
        <v>0</v>
      </c>
      <c r="J6" s="151"/>
      <c r="K6" s="184">
        <v>0.02</v>
      </c>
      <c r="L6" s="153">
        <f>D6/12/(1-1/POWER(1+D6/12,C6))*H6+H6*F6</f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69444.44</v>
      </c>
      <c r="C7" s="151">
        <v>18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69444,44 грн.</v>
      </c>
      <c r="H7" s="185">
        <f>B7+B7*K7</f>
        <v>74999.995200000005</v>
      </c>
      <c r="I7" s="151">
        <v>6</v>
      </c>
      <c r="K7" s="184">
        <v>0.08</v>
      </c>
      <c r="L7" s="153">
        <f>D7/12/(1-1/POWER(1+D7/12,C7))*H7+H7*F7</f>
        <v>7909.4960293367276</v>
      </c>
      <c r="M7" s="154">
        <f>F7</f>
        <v>4.99E-2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66371.679999999993</v>
      </c>
      <c r="C8" s="151">
        <v>24</v>
      </c>
      <c r="D8" s="152">
        <v>1E-4</v>
      </c>
      <c r="E8" s="152">
        <v>0</v>
      </c>
      <c r="F8" s="152">
        <v>4.99E-2</v>
      </c>
      <c r="G8" s="151" t="str">
        <f>I$2&amp;" "&amp;B8&amp;" "&amp;H$2</f>
        <v>max. 66371,68 грн.</v>
      </c>
      <c r="H8" s="185">
        <f>B8+B8*K8</f>
        <v>74999.998399999997</v>
      </c>
      <c r="I8" s="151">
        <v>9</v>
      </c>
      <c r="J8" s="151"/>
      <c r="K8" s="184">
        <v>0.13</v>
      </c>
      <c r="L8" s="153">
        <f>D8/12/(1-1/POWER(1+D8/12,C8))*H8+H8*F8</f>
        <v>6867.8253847017095</v>
      </c>
      <c r="M8" s="154">
        <f>F8</f>
        <v>4.99E-2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Ідея_ФОПБойко Софія Юріївна</vt:lpstr>
      <vt:lpstr>Перелік партнерів</vt:lpstr>
      <vt:lpstr>Назви</vt:lpstr>
      <vt:lpstr>Лист2</vt:lpstr>
      <vt:lpstr>'NST Ідея_ФОПБойко Софія Юріївна'!Область_друку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2025-07-17T06:48:14Z</dcterms:modified>
</cp:coreProperties>
</file>